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.Ш.Османов\Desktop\закупки\реагенты 04.06.2025\"/>
    </mc:Choice>
  </mc:AlternateContent>
  <bookViews>
    <workbookView xWindow="0" yWindow="0" windowWidth="20490" windowHeight="7755"/>
  </bookViews>
  <sheets>
    <sheet name="Анализ рынка (базовый)" sheetId="1" r:id="rId1"/>
  </sheets>
  <definedNames>
    <definedName name="_xlnm.Print_Area" localSheetId="0">'Анализ рынка (базовый)'!$A$1:$L$24</definedName>
  </definedNames>
  <calcPr calcId="152511"/>
</workbook>
</file>

<file path=xl/calcChain.xml><?xml version="1.0" encoding="utf-8"?>
<calcChain xmlns="http://schemas.openxmlformats.org/spreadsheetml/2006/main">
  <c r="J31" i="1" l="1"/>
  <c r="J30" i="1"/>
  <c r="J29" i="1"/>
  <c r="I31" i="1"/>
  <c r="L31" i="1" s="1"/>
  <c r="I30" i="1"/>
  <c r="L30" i="1" s="1"/>
  <c r="I29" i="1"/>
  <c r="L29" i="1" s="1"/>
  <c r="K29" i="1" l="1"/>
  <c r="K30" i="1"/>
  <c r="K31" i="1"/>
  <c r="I33" i="1"/>
  <c r="I32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L9" i="1" l="1"/>
  <c r="J9" i="1"/>
  <c r="K9" i="1" s="1"/>
  <c r="J10" i="1"/>
  <c r="L11" i="1"/>
  <c r="J11" i="1"/>
  <c r="K11" i="1" s="1"/>
  <c r="L12" i="1"/>
  <c r="J12" i="1"/>
  <c r="K12" i="1" s="1"/>
  <c r="L13" i="1"/>
  <c r="J13" i="1"/>
  <c r="K13" i="1" s="1"/>
  <c r="J14" i="1"/>
  <c r="L15" i="1"/>
  <c r="J15" i="1"/>
  <c r="L16" i="1"/>
  <c r="J16" i="1"/>
  <c r="K16" i="1" s="1"/>
  <c r="L17" i="1"/>
  <c r="J17" i="1"/>
  <c r="K17" i="1" s="1"/>
  <c r="J18" i="1"/>
  <c r="L19" i="1"/>
  <c r="J19" i="1"/>
  <c r="K19" i="1" s="1"/>
  <c r="L20" i="1"/>
  <c r="J20" i="1"/>
  <c r="K20" i="1" s="1"/>
  <c r="L21" i="1"/>
  <c r="J21" i="1"/>
  <c r="K21" i="1" s="1"/>
  <c r="J22" i="1"/>
  <c r="L23" i="1"/>
  <c r="J23" i="1"/>
  <c r="L24" i="1"/>
  <c r="J24" i="1"/>
  <c r="K24" i="1" s="1"/>
  <c r="L25" i="1"/>
  <c r="J25" i="1"/>
  <c r="K25" i="1" s="1"/>
  <c r="J26" i="1"/>
  <c r="L27" i="1"/>
  <c r="J27" i="1"/>
  <c r="K27" i="1" s="1"/>
  <c r="L28" i="1"/>
  <c r="J28" i="1"/>
  <c r="K28" i="1" s="1"/>
  <c r="L32" i="1"/>
  <c r="J32" i="1"/>
  <c r="K32" i="1" s="1"/>
  <c r="J33" i="1"/>
  <c r="J8" i="1"/>
  <c r="K10" i="1" l="1"/>
  <c r="K26" i="1"/>
  <c r="K18" i="1"/>
  <c r="K33" i="1"/>
  <c r="K22" i="1"/>
  <c r="K14" i="1"/>
  <c r="L33" i="1"/>
  <c r="L26" i="1"/>
  <c r="L22" i="1"/>
  <c r="L18" i="1"/>
  <c r="L14" i="1"/>
  <c r="L10" i="1"/>
  <c r="K23" i="1"/>
  <c r="K15" i="1"/>
  <c r="L8" i="1"/>
  <c r="K8" i="1" l="1"/>
  <c r="L34" i="1"/>
</calcChain>
</file>

<file path=xl/sharedStrings.xml><?xml version="1.0" encoding="utf-8"?>
<sst xmlns="http://schemas.openxmlformats.org/spreadsheetml/2006/main" count="100" uniqueCount="52">
  <si>
    <t>Обоснование начальной (максимальной) цены контракта</t>
  </si>
  <si>
    <r>
      <t xml:space="preserve">Используемый метод определения НМЦК с обоснованием: </t>
    </r>
    <r>
      <rPr>
        <b/>
        <sz val="12"/>
        <color theme="1"/>
        <rFont val="Times New Roman"/>
      </rPr>
      <t>Метод сопоставимых рыночных цен (анализа рынка)</t>
    </r>
  </si>
  <si>
    <t>№ п/п</t>
  </si>
  <si>
    <t>Объект закупки</t>
  </si>
  <si>
    <t>Основные характеристики объекта закупки</t>
  </si>
  <si>
    <t>Ед. изм.</t>
  </si>
  <si>
    <t>Кол-во</t>
  </si>
  <si>
    <t xml:space="preserve">Средняя арифм. величина цены единицы продукции, руб.                                                                                                       </t>
  </si>
  <si>
    <t xml:space="preserve">Среднее квадратичное отклонение                                                            </t>
  </si>
  <si>
    <t xml:space="preserve">Коэффициент вариации (%)                                          </t>
  </si>
  <si>
    <t xml:space="preserve">НМЦК (руб.)                  </t>
  </si>
  <si>
    <t>согласно ТЗ</t>
  </si>
  <si>
    <t>ИТОГО</t>
  </si>
  <si>
    <t xml:space="preserve">Работник контрактной службы/контрактный управляющий:                                                                                                   </t>
  </si>
  <si>
    <t xml:space="preserve">________________/ ФИО /                                          </t>
  </si>
  <si>
    <t/>
  </si>
  <si>
    <t xml:space="preserve">(подпись/расшифровка подписи)                                                      </t>
  </si>
  <si>
    <t>Предмет контракта: Поставка диагностических расходных материалов для нужд ЧУЗ РЖД-Медицина г. Южно-Сахалинска</t>
  </si>
  <si>
    <t>упак</t>
  </si>
  <si>
    <t>А.О.Бирюкова</t>
  </si>
  <si>
    <t xml:space="preserve">Дата подготовки обоснования НМЦК: 04.05.2025                                   </t>
  </si>
  <si>
    <t>Набор реагентов для бактериологических исследований "Питательная среда для выделения энтерококков сухая" (Энтерококкагар) (Оболенск, ФБУН «ГНЦ ПМБ»)</t>
  </si>
  <si>
    <t>ХайХром селективный агар для обнаружения и подсчета уропатогенных бактерий (ФСЗ 2009/03705), 100 г. (HiMedia)</t>
  </si>
  <si>
    <t>Питат.среда №2 ГРМ (Сабуро) для выращивания грибов (Оболенск, ФБУН «ГНЦ ПМБ»)</t>
  </si>
  <si>
    <t>Ксилоза-лизин-дезоксихолатный агар сухой. XLD-агар. НИЦФ</t>
  </si>
  <si>
    <t>Питательная среда для выделения коринебактерий (Коринебакагар)" 0,25кг</t>
  </si>
  <si>
    <t>Набор реагентов для бактериологический исследований "Питательный агар для культивирования микроорганизмов сухой (ГРМ-агар)" 0,25кг</t>
  </si>
  <si>
    <t>Агар Мюллера-Хинтона, 500 г</t>
  </si>
  <si>
    <t>Элективный солевой агар (среда для выделения стафилококков) (ООО БиоТехНовация)</t>
  </si>
  <si>
    <t>Агар бактериологический (Оболенск, ФБУН «ГНЦ ПМБ») (058-А01310   30.04.2024)</t>
  </si>
  <si>
    <t>Питательная среда для выделения энтеробактерий сухая (Агар Эндо - ГРМ) (Оболенск, ФБУН «ГНЦ ПМБ»)  (О11-К-466 , 31.12.2026)</t>
  </si>
  <si>
    <t>ХайХром селективный агар для грибов Candida (для дифференциации), 100г (ФСЗ 2009/03705)</t>
  </si>
  <si>
    <t>Питательная среда для идентификации энтеробактерий сухая (Среда Гисса - ГРМ с глюкозой) (Оболенск, ФБУН «ГНЦ ПМБ»)   О20-К</t>
  </si>
  <si>
    <t>Диски с меропенемом 10 мкл № 100 (НИЦФ)</t>
  </si>
  <si>
    <t>Диски с цефепимом 30мкг № 100 (НИЦФ)</t>
  </si>
  <si>
    <t>Диски с ципрофлоксацином 5 мкг(ципролет)№ 100 (НИЦФ)</t>
  </si>
  <si>
    <t>Диски с амоксициллином 20 мкг и клавулановой кислотой 10 мкг №100 (Амоксиклав)  (НИЦФ)</t>
  </si>
  <si>
    <t>Диски с цефтриаксоном 30 мкг № 100 (НИЦФ)</t>
  </si>
  <si>
    <t>Диски с амикацином 30 мкг №100 (НИЦФ)</t>
  </si>
  <si>
    <t>Диски с гентамицином 10 мкг №100 (НИЦФ)</t>
  </si>
  <si>
    <t>Диски с АМПИЦИЛЛИНОМ 2 мкг № 100 (НИЦФ)</t>
  </si>
  <si>
    <t>Диски с ФУРАДОНИН 100 мкг  № 100  (НИЦФ)</t>
  </si>
  <si>
    <t>Диски с ВАНКОМИЦИНОМ  5 мкг № 100 (НИЦФ)</t>
  </si>
  <si>
    <t>Диски с ГЕНТАМИЦИНОМ 30 мкг №100 (НИЦФ)</t>
  </si>
  <si>
    <t>Диски с эритромицином 15 мкг № 100 (НИЦФ)</t>
  </si>
  <si>
    <t>Диски с моксифлоксацином 5 мкг № 100 (НИЦФ)</t>
  </si>
  <si>
    <t>Диски с  клиндамицином 2 мкг № 100 (НИЦФ)</t>
  </si>
  <si>
    <t>кг</t>
  </si>
  <si>
    <t>флак</t>
  </si>
  <si>
    <t>Цена единицы продукции, указанная в источнике №1, (руб.).
№ л-00-000238 от 30.05.2025</t>
  </si>
  <si>
    <t>Цена единицы продукции, указанная в источнике №2, (руб.).
№ 250 от 04.06. 2025</t>
  </si>
  <si>
    <t>Цена единицы продукции, указанная в источнике №3, (руб.).
№ бн от 02.05.2025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</si>
</sst>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Times New Roman"/>
    </font>
    <font>
      <b/>
      <sz val="13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 applyNumberFormat="1" applyFont="1"/>
    <xf numFmtId="0" fontId="1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/>
    <xf numFmtId="0" fontId="4" fillId="0" borderId="0" xfId="0" applyNumberFormat="1" applyFont="1" applyAlignment="1">
      <alignment vertical="top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0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0" xfId="1" applyNumberFormat="1" applyFont="1"/>
    <xf numFmtId="0" fontId="9" fillId="0" borderId="0" xfId="1" applyNumberFormat="1" applyFont="1"/>
    <xf numFmtId="0" fontId="9" fillId="0" borderId="2" xfId="1" applyNumberFormat="1" applyFont="1" applyBorder="1"/>
    <xf numFmtId="4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0" fillId="0" borderId="0" xfId="1" applyNumberFormat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0" zoomScaleNormal="80" workbookViewId="0">
      <selection activeCell="A3" sqref="A3:L3"/>
    </sheetView>
  </sheetViews>
  <sheetFormatPr defaultColWidth="9.140625" defaultRowHeight="15" x14ac:dyDescent="0.25"/>
  <cols>
    <col min="1" max="1" width="4.5703125" style="1" customWidth="1"/>
    <col min="2" max="2" width="27.140625" style="1" customWidth="1"/>
    <col min="3" max="3" width="27.42578125" style="1" customWidth="1"/>
    <col min="4" max="4" width="9.140625" style="1" bestFit="1" customWidth="1"/>
    <col min="5" max="5" width="9" style="1" customWidth="1"/>
    <col min="6" max="8" width="16.42578125" style="1" customWidth="1"/>
    <col min="9" max="9" width="13.42578125" style="1" customWidth="1"/>
    <col min="10" max="10" width="10.85546875" style="1" customWidth="1"/>
    <col min="11" max="11" width="14.28515625" style="1" customWidth="1"/>
    <col min="12" max="12" width="14.5703125" style="1" customWidth="1"/>
    <col min="13" max="13" width="9.140625" style="1" bestFit="1" customWidth="1"/>
    <col min="14" max="16384" width="9.140625" style="1"/>
  </cols>
  <sheetData>
    <row r="1" spans="1:13" ht="16.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15.75" x14ac:dyDescent="0.25">
      <c r="A2" s="2"/>
    </row>
    <row r="3" spans="1:13" ht="16.5" x14ac:dyDescent="0.25">
      <c r="A3" s="31" t="s">
        <v>17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ht="3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5.75" x14ac:dyDescent="0.25">
      <c r="A5" s="2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15.75" x14ac:dyDescent="0.25">
      <c r="A6" s="4"/>
      <c r="B6" s="3"/>
      <c r="C6" s="5"/>
      <c r="D6" s="5"/>
      <c r="E6" s="5"/>
      <c r="F6" s="4"/>
      <c r="G6" s="4"/>
      <c r="H6" s="6"/>
      <c r="I6" s="6"/>
      <c r="J6" s="6"/>
      <c r="K6" s="6"/>
      <c r="L6" s="6"/>
    </row>
    <row r="7" spans="1:13" ht="158.25" customHeight="1" x14ac:dyDescent="0.2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22" t="s">
        <v>49</v>
      </c>
      <c r="G7" s="14" t="s">
        <v>50</v>
      </c>
      <c r="H7" s="14" t="s">
        <v>51</v>
      </c>
      <c r="I7" s="7" t="s">
        <v>7</v>
      </c>
      <c r="J7" s="7" t="s">
        <v>8</v>
      </c>
      <c r="K7" s="7" t="s">
        <v>9</v>
      </c>
      <c r="L7" s="7" t="s">
        <v>10</v>
      </c>
    </row>
    <row r="8" spans="1:13" ht="70.5" customHeight="1" x14ac:dyDescent="0.25">
      <c r="A8" s="7">
        <v>1</v>
      </c>
      <c r="B8" s="23" t="s">
        <v>21</v>
      </c>
      <c r="C8" s="8" t="s">
        <v>11</v>
      </c>
      <c r="D8" s="22" t="s">
        <v>47</v>
      </c>
      <c r="E8" s="24">
        <v>0.25</v>
      </c>
      <c r="F8" s="15">
        <v>21280</v>
      </c>
      <c r="G8" s="15">
        <v>12075</v>
      </c>
      <c r="H8" s="10">
        <v>20100</v>
      </c>
      <c r="I8" s="10">
        <f t="shared" ref="I8:I33" si="0">AVERAGE(F8:H8)</f>
        <v>17818.333333333332</v>
      </c>
      <c r="J8" s="11">
        <f>_xlfn.STDEV.S(F8, G8, H8)</f>
        <v>5008.7431889979462</v>
      </c>
      <c r="K8" s="12">
        <f>J8/I8</f>
        <v>0.28110054376566906</v>
      </c>
      <c r="L8" s="15">
        <f>E8*I8</f>
        <v>4454.583333333333</v>
      </c>
    </row>
    <row r="9" spans="1:13" ht="52.5" customHeight="1" x14ac:dyDescent="0.25">
      <c r="A9" s="7">
        <v>2</v>
      </c>
      <c r="B9" s="23" t="s">
        <v>22</v>
      </c>
      <c r="C9" s="8" t="s">
        <v>11</v>
      </c>
      <c r="D9" s="22" t="s">
        <v>18</v>
      </c>
      <c r="E9" s="17">
        <v>3</v>
      </c>
      <c r="F9" s="15">
        <v>17840</v>
      </c>
      <c r="G9" s="15">
        <v>22365</v>
      </c>
      <c r="H9" s="10">
        <v>19300</v>
      </c>
      <c r="I9" s="10">
        <f t="shared" si="0"/>
        <v>19835</v>
      </c>
      <c r="J9" s="11">
        <f t="shared" ref="J9:J33" si="1">_xlfn.STDEV.S(F9, G9, H9)</f>
        <v>2309.4533985339476</v>
      </c>
      <c r="K9" s="12">
        <f t="shared" ref="K9:K33" si="2">J9/I9</f>
        <v>0.1164332441912754</v>
      </c>
      <c r="L9" s="24">
        <f t="shared" ref="L9:L33" si="3">E9*I9</f>
        <v>59505</v>
      </c>
      <c r="M9" s="28"/>
    </row>
    <row r="10" spans="1:13" ht="43.5" customHeight="1" x14ac:dyDescent="0.25">
      <c r="A10" s="7">
        <v>3</v>
      </c>
      <c r="B10" s="23" t="s">
        <v>23</v>
      </c>
      <c r="C10" s="8" t="s">
        <v>11</v>
      </c>
      <c r="D10" s="22" t="s">
        <v>47</v>
      </c>
      <c r="E10" s="24">
        <v>0.25</v>
      </c>
      <c r="F10" s="15">
        <v>11400</v>
      </c>
      <c r="G10" s="15">
        <v>18795</v>
      </c>
      <c r="H10" s="10">
        <v>12000</v>
      </c>
      <c r="I10" s="10">
        <f t="shared" si="0"/>
        <v>14065</v>
      </c>
      <c r="J10" s="11">
        <f t="shared" si="1"/>
        <v>4107.2709917900474</v>
      </c>
      <c r="K10" s="12">
        <f t="shared" si="2"/>
        <v>0.29202068907145734</v>
      </c>
      <c r="L10" s="24">
        <f t="shared" si="3"/>
        <v>3516.25</v>
      </c>
    </row>
    <row r="11" spans="1:13" ht="26.25" customHeight="1" x14ac:dyDescent="0.25">
      <c r="A11" s="7">
        <v>4</v>
      </c>
      <c r="B11" s="23" t="s">
        <v>24</v>
      </c>
      <c r="C11" s="8" t="s">
        <v>11</v>
      </c>
      <c r="D11" s="22" t="s">
        <v>47</v>
      </c>
      <c r="E11" s="24">
        <v>0.25</v>
      </c>
      <c r="F11" s="15">
        <v>13050</v>
      </c>
      <c r="G11" s="15">
        <v>13755</v>
      </c>
      <c r="H11" s="10">
        <v>13300</v>
      </c>
      <c r="I11" s="10">
        <f t="shared" si="0"/>
        <v>13368.333333333334</v>
      </c>
      <c r="J11" s="11">
        <f t="shared" si="1"/>
        <v>357.43297740042584</v>
      </c>
      <c r="K11" s="12">
        <f t="shared" si="2"/>
        <v>2.6737287924230829E-2</v>
      </c>
      <c r="L11" s="24">
        <f t="shared" si="3"/>
        <v>3342.0833333333335</v>
      </c>
    </row>
    <row r="12" spans="1:13" ht="41.25" customHeight="1" x14ac:dyDescent="0.25">
      <c r="A12" s="7">
        <v>5</v>
      </c>
      <c r="B12" s="23" t="s">
        <v>25</v>
      </c>
      <c r="C12" s="8" t="s">
        <v>11</v>
      </c>
      <c r="D12" s="22" t="s">
        <v>47</v>
      </c>
      <c r="E12" s="24">
        <v>0.25</v>
      </c>
      <c r="F12" s="15">
        <v>23275</v>
      </c>
      <c r="G12" s="15">
        <v>24517.5</v>
      </c>
      <c r="H12" s="10">
        <v>23500</v>
      </c>
      <c r="I12" s="10">
        <f t="shared" si="0"/>
        <v>23764.166666666668</v>
      </c>
      <c r="J12" s="11">
        <f t="shared" si="1"/>
        <v>662.03442760428504</v>
      </c>
      <c r="K12" s="12">
        <f t="shared" si="2"/>
        <v>2.7858516433185189E-2</v>
      </c>
      <c r="L12" s="24">
        <f t="shared" si="3"/>
        <v>5941.041666666667</v>
      </c>
    </row>
    <row r="13" spans="1:13" ht="65.25" customHeight="1" x14ac:dyDescent="0.25">
      <c r="A13" s="7">
        <v>6</v>
      </c>
      <c r="B13" s="23" t="s">
        <v>26</v>
      </c>
      <c r="C13" s="8" t="s">
        <v>11</v>
      </c>
      <c r="D13" s="22" t="s">
        <v>47</v>
      </c>
      <c r="E13" s="29">
        <v>0.5</v>
      </c>
      <c r="F13" s="15">
        <v>8800</v>
      </c>
      <c r="G13" s="15">
        <v>9345</v>
      </c>
      <c r="H13" s="10">
        <v>9100</v>
      </c>
      <c r="I13" s="10">
        <f t="shared" si="0"/>
        <v>9081.6666666666661</v>
      </c>
      <c r="J13" s="11">
        <f t="shared" si="1"/>
        <v>272.96214633779044</v>
      </c>
      <c r="K13" s="12">
        <f t="shared" si="2"/>
        <v>3.0056393430477935E-2</v>
      </c>
      <c r="L13" s="24">
        <f t="shared" si="3"/>
        <v>4540.833333333333</v>
      </c>
    </row>
    <row r="14" spans="1:13" ht="18" customHeight="1" x14ac:dyDescent="0.25">
      <c r="A14" s="7">
        <v>7</v>
      </c>
      <c r="B14" s="23" t="s">
        <v>27</v>
      </c>
      <c r="C14" s="8" t="s">
        <v>11</v>
      </c>
      <c r="D14" s="22" t="s">
        <v>18</v>
      </c>
      <c r="E14" s="17">
        <v>1</v>
      </c>
      <c r="F14" s="15">
        <v>11650</v>
      </c>
      <c r="G14" s="15">
        <v>12337.5</v>
      </c>
      <c r="H14" s="10">
        <v>11750</v>
      </c>
      <c r="I14" s="10">
        <f t="shared" si="0"/>
        <v>11912.5</v>
      </c>
      <c r="J14" s="11">
        <f t="shared" si="1"/>
        <v>371.44144895259063</v>
      </c>
      <c r="K14" s="12">
        <f t="shared" si="2"/>
        <v>3.1180814182798795E-2</v>
      </c>
      <c r="L14" s="24">
        <f t="shared" si="3"/>
        <v>11912.5</v>
      </c>
    </row>
    <row r="15" spans="1:13" ht="42" customHeight="1" x14ac:dyDescent="0.25">
      <c r="A15" s="7">
        <v>8</v>
      </c>
      <c r="B15" s="23" t="s">
        <v>28</v>
      </c>
      <c r="C15" s="8" t="s">
        <v>11</v>
      </c>
      <c r="D15" s="22" t="s">
        <v>47</v>
      </c>
      <c r="E15" s="24">
        <v>0.25</v>
      </c>
      <c r="F15" s="15">
        <v>4280</v>
      </c>
      <c r="G15" s="15">
        <v>4567.5</v>
      </c>
      <c r="H15" s="10">
        <v>4400</v>
      </c>
      <c r="I15" s="10">
        <f t="shared" si="0"/>
        <v>4415.833333333333</v>
      </c>
      <c r="J15" s="11">
        <f t="shared" si="1"/>
        <v>144.40250459508428</v>
      </c>
      <c r="K15" s="12">
        <f t="shared" si="2"/>
        <v>3.2701076715248377E-2</v>
      </c>
      <c r="L15" s="24">
        <f t="shared" si="3"/>
        <v>1103.9583333333333</v>
      </c>
    </row>
    <row r="16" spans="1:13" ht="41.25" customHeight="1" x14ac:dyDescent="0.25">
      <c r="A16" s="7">
        <v>9</v>
      </c>
      <c r="B16" s="23" t="s">
        <v>29</v>
      </c>
      <c r="C16" s="8" t="s">
        <v>11</v>
      </c>
      <c r="D16" s="22" t="s">
        <v>47</v>
      </c>
      <c r="E16" s="24">
        <v>0.25</v>
      </c>
      <c r="F16" s="15">
        <v>19090</v>
      </c>
      <c r="G16" s="15">
        <v>20107.5</v>
      </c>
      <c r="H16" s="10">
        <v>19100</v>
      </c>
      <c r="I16" s="10">
        <f t="shared" si="0"/>
        <v>19432.5</v>
      </c>
      <c r="J16" s="11">
        <f t="shared" si="1"/>
        <v>584.58853050671462</v>
      </c>
      <c r="K16" s="12">
        <f t="shared" si="2"/>
        <v>3.0083032574641174E-2</v>
      </c>
      <c r="L16" s="24">
        <f t="shared" si="3"/>
        <v>4858.125</v>
      </c>
    </row>
    <row r="17" spans="1:12" s="13" customFormat="1" ht="51" customHeight="1" x14ac:dyDescent="0.25">
      <c r="A17" s="9">
        <v>10</v>
      </c>
      <c r="B17" s="23" t="s">
        <v>30</v>
      </c>
      <c r="C17" s="8" t="s">
        <v>11</v>
      </c>
      <c r="D17" s="22" t="s">
        <v>47</v>
      </c>
      <c r="E17" s="24">
        <v>0.25</v>
      </c>
      <c r="F17" s="15">
        <v>8130</v>
      </c>
      <c r="G17" s="15">
        <v>8610</v>
      </c>
      <c r="H17" s="10">
        <v>8200</v>
      </c>
      <c r="I17" s="10">
        <f t="shared" si="0"/>
        <v>8313.3333333333339</v>
      </c>
      <c r="J17" s="11">
        <f t="shared" si="1"/>
        <v>259.29391302792538</v>
      </c>
      <c r="K17" s="12">
        <f t="shared" si="2"/>
        <v>3.1190125865428072E-2</v>
      </c>
      <c r="L17" s="24">
        <f t="shared" si="3"/>
        <v>2078.3333333333335</v>
      </c>
    </row>
    <row r="18" spans="1:12" ht="43.5" customHeight="1" x14ac:dyDescent="0.25">
      <c r="A18" s="9">
        <v>11</v>
      </c>
      <c r="B18" s="23" t="s">
        <v>31</v>
      </c>
      <c r="C18" s="8" t="s">
        <v>11</v>
      </c>
      <c r="D18" s="22" t="s">
        <v>18</v>
      </c>
      <c r="E18" s="17">
        <v>1</v>
      </c>
      <c r="F18" s="15">
        <v>25780</v>
      </c>
      <c r="G18" s="15">
        <v>27142.5</v>
      </c>
      <c r="H18" s="10">
        <v>26000</v>
      </c>
      <c r="I18" s="10">
        <f t="shared" si="0"/>
        <v>26307.5</v>
      </c>
      <c r="J18" s="11">
        <f t="shared" si="1"/>
        <v>731.44975904022283</v>
      </c>
      <c r="K18" s="12">
        <f t="shared" si="2"/>
        <v>2.78038490559811E-2</v>
      </c>
      <c r="L18" s="24">
        <f t="shared" si="3"/>
        <v>26307.5</v>
      </c>
    </row>
    <row r="19" spans="1:12" ht="43.5" customHeight="1" x14ac:dyDescent="0.25">
      <c r="A19" s="9">
        <v>12</v>
      </c>
      <c r="B19" s="23" t="s">
        <v>32</v>
      </c>
      <c r="C19" s="8" t="s">
        <v>11</v>
      </c>
      <c r="D19" s="22" t="s">
        <v>47</v>
      </c>
      <c r="E19" s="24">
        <v>0.25</v>
      </c>
      <c r="F19" s="24">
        <v>7395</v>
      </c>
      <c r="G19" s="15">
        <v>7822.5</v>
      </c>
      <c r="H19" s="10">
        <v>7500</v>
      </c>
      <c r="I19" s="10">
        <f t="shared" si="0"/>
        <v>7572.5</v>
      </c>
      <c r="J19" s="11">
        <f t="shared" si="1"/>
        <v>222.78072178714208</v>
      </c>
      <c r="K19" s="12">
        <f t="shared" si="2"/>
        <v>2.9419705749374987E-2</v>
      </c>
      <c r="L19" s="24">
        <f t="shared" si="3"/>
        <v>1893.125</v>
      </c>
    </row>
    <row r="20" spans="1:12" ht="31.5" customHeight="1" x14ac:dyDescent="0.25">
      <c r="A20" s="9">
        <v>13</v>
      </c>
      <c r="B20" s="23" t="s">
        <v>33</v>
      </c>
      <c r="C20" s="8" t="s">
        <v>11</v>
      </c>
      <c r="D20" s="22" t="s">
        <v>48</v>
      </c>
      <c r="E20" s="17">
        <v>2</v>
      </c>
      <c r="F20" s="15">
        <v>400</v>
      </c>
      <c r="G20" s="15">
        <v>472.5</v>
      </c>
      <c r="H20" s="10">
        <v>450</v>
      </c>
      <c r="I20" s="10">
        <f t="shared" si="0"/>
        <v>440.83333333333331</v>
      </c>
      <c r="J20" s="11">
        <f t="shared" si="1"/>
        <v>37.109073463687203</v>
      </c>
      <c r="K20" s="12">
        <f t="shared" si="2"/>
        <v>8.417937269645491E-2</v>
      </c>
      <c r="L20" s="24">
        <f t="shared" si="3"/>
        <v>881.66666666666663</v>
      </c>
    </row>
    <row r="21" spans="1:12" ht="33" customHeight="1" x14ac:dyDescent="0.25">
      <c r="A21" s="9">
        <v>14</v>
      </c>
      <c r="B21" s="23" t="s">
        <v>34</v>
      </c>
      <c r="C21" s="8" t="s">
        <v>11</v>
      </c>
      <c r="D21" s="22" t="s">
        <v>48</v>
      </c>
      <c r="E21" s="17">
        <v>2</v>
      </c>
      <c r="F21" s="24">
        <v>400</v>
      </c>
      <c r="G21" s="15">
        <v>472.5</v>
      </c>
      <c r="H21" s="10">
        <v>450</v>
      </c>
      <c r="I21" s="10">
        <f t="shared" si="0"/>
        <v>440.83333333333331</v>
      </c>
      <c r="J21" s="11">
        <f t="shared" si="1"/>
        <v>37.109073463687203</v>
      </c>
      <c r="K21" s="12">
        <f t="shared" si="2"/>
        <v>8.417937269645491E-2</v>
      </c>
      <c r="L21" s="24">
        <f t="shared" si="3"/>
        <v>881.66666666666663</v>
      </c>
    </row>
    <row r="22" spans="1:12" ht="30.75" customHeight="1" x14ac:dyDescent="0.25">
      <c r="A22" s="9">
        <v>15</v>
      </c>
      <c r="B22" s="23" t="s">
        <v>35</v>
      </c>
      <c r="C22" s="8" t="s">
        <v>11</v>
      </c>
      <c r="D22" s="22" t="s">
        <v>48</v>
      </c>
      <c r="E22" s="17">
        <v>2</v>
      </c>
      <c r="F22" s="24">
        <v>400</v>
      </c>
      <c r="G22" s="15">
        <v>472.5</v>
      </c>
      <c r="H22" s="10">
        <v>450</v>
      </c>
      <c r="I22" s="10">
        <f t="shared" si="0"/>
        <v>440.83333333333331</v>
      </c>
      <c r="J22" s="11">
        <f t="shared" si="1"/>
        <v>37.109073463687203</v>
      </c>
      <c r="K22" s="12">
        <f t="shared" si="2"/>
        <v>8.417937269645491E-2</v>
      </c>
      <c r="L22" s="24">
        <f t="shared" si="3"/>
        <v>881.66666666666663</v>
      </c>
    </row>
    <row r="23" spans="1:12" ht="33" customHeight="1" x14ac:dyDescent="0.25">
      <c r="A23" s="9">
        <v>16</v>
      </c>
      <c r="B23" s="23" t="s">
        <v>36</v>
      </c>
      <c r="C23" s="8" t="s">
        <v>11</v>
      </c>
      <c r="D23" s="22" t="s">
        <v>48</v>
      </c>
      <c r="E23" s="17">
        <v>2</v>
      </c>
      <c r="F23" s="24">
        <v>400</v>
      </c>
      <c r="G23" s="15">
        <v>472.5</v>
      </c>
      <c r="H23" s="10">
        <v>450</v>
      </c>
      <c r="I23" s="10">
        <f t="shared" si="0"/>
        <v>440.83333333333331</v>
      </c>
      <c r="J23" s="11">
        <f t="shared" si="1"/>
        <v>37.109073463687203</v>
      </c>
      <c r="K23" s="12">
        <f t="shared" si="2"/>
        <v>8.417937269645491E-2</v>
      </c>
      <c r="L23" s="24">
        <f t="shared" si="3"/>
        <v>881.66666666666663</v>
      </c>
    </row>
    <row r="24" spans="1:12" ht="30" customHeight="1" x14ac:dyDescent="0.25">
      <c r="A24" s="9">
        <v>17</v>
      </c>
      <c r="B24" s="23" t="s">
        <v>37</v>
      </c>
      <c r="C24" s="8" t="s">
        <v>11</v>
      </c>
      <c r="D24" s="22" t="s">
        <v>48</v>
      </c>
      <c r="E24" s="17">
        <v>2</v>
      </c>
      <c r="F24" s="24">
        <v>400</v>
      </c>
      <c r="G24" s="15">
        <v>472.5</v>
      </c>
      <c r="H24" s="10">
        <v>450</v>
      </c>
      <c r="I24" s="10">
        <f t="shared" si="0"/>
        <v>440.83333333333331</v>
      </c>
      <c r="J24" s="11">
        <f t="shared" si="1"/>
        <v>37.109073463687203</v>
      </c>
      <c r="K24" s="12">
        <f t="shared" si="2"/>
        <v>8.417937269645491E-2</v>
      </c>
      <c r="L24" s="24">
        <f t="shared" si="3"/>
        <v>881.66666666666663</v>
      </c>
    </row>
    <row r="25" spans="1:12" ht="29.25" customHeight="1" x14ac:dyDescent="0.25">
      <c r="A25" s="9">
        <v>18</v>
      </c>
      <c r="B25" s="23" t="s">
        <v>38</v>
      </c>
      <c r="C25" s="8" t="s">
        <v>11</v>
      </c>
      <c r="D25" s="22" t="s">
        <v>48</v>
      </c>
      <c r="E25" s="17">
        <v>2</v>
      </c>
      <c r="F25" s="24">
        <v>400</v>
      </c>
      <c r="G25" s="15">
        <v>472.5</v>
      </c>
      <c r="H25" s="10">
        <v>450</v>
      </c>
      <c r="I25" s="10">
        <f t="shared" si="0"/>
        <v>440.83333333333331</v>
      </c>
      <c r="J25" s="11">
        <f t="shared" si="1"/>
        <v>37.109073463687203</v>
      </c>
      <c r="K25" s="12">
        <f t="shared" si="2"/>
        <v>8.417937269645491E-2</v>
      </c>
      <c r="L25" s="24">
        <f t="shared" si="3"/>
        <v>881.66666666666663</v>
      </c>
    </row>
    <row r="26" spans="1:12" ht="28.5" customHeight="1" x14ac:dyDescent="0.25">
      <c r="A26" s="9">
        <v>19</v>
      </c>
      <c r="B26" s="23" t="s">
        <v>39</v>
      </c>
      <c r="C26" s="8" t="s">
        <v>11</v>
      </c>
      <c r="D26" s="22" t="s">
        <v>48</v>
      </c>
      <c r="E26" s="17">
        <v>2</v>
      </c>
      <c r="F26" s="24">
        <v>400</v>
      </c>
      <c r="G26" s="15">
        <v>472.5</v>
      </c>
      <c r="H26" s="10">
        <v>450</v>
      </c>
      <c r="I26" s="10">
        <f t="shared" si="0"/>
        <v>440.83333333333331</v>
      </c>
      <c r="J26" s="11">
        <f t="shared" si="1"/>
        <v>37.109073463687203</v>
      </c>
      <c r="K26" s="12">
        <f t="shared" si="2"/>
        <v>8.417937269645491E-2</v>
      </c>
      <c r="L26" s="24">
        <f t="shared" si="3"/>
        <v>881.66666666666663</v>
      </c>
    </row>
    <row r="27" spans="1:12" ht="29.25" customHeight="1" x14ac:dyDescent="0.25">
      <c r="A27" s="9">
        <v>20</v>
      </c>
      <c r="B27" s="23" t="s">
        <v>40</v>
      </c>
      <c r="C27" s="8" t="s">
        <v>11</v>
      </c>
      <c r="D27" s="22" t="s">
        <v>48</v>
      </c>
      <c r="E27" s="17">
        <v>1</v>
      </c>
      <c r="F27" s="15">
        <v>500</v>
      </c>
      <c r="G27" s="15">
        <v>577.5</v>
      </c>
      <c r="H27" s="10">
        <v>550</v>
      </c>
      <c r="I27" s="10">
        <f t="shared" si="0"/>
        <v>542.5</v>
      </c>
      <c r="J27" s="11">
        <f t="shared" si="1"/>
        <v>39.290584113754278</v>
      </c>
      <c r="K27" s="12">
        <f t="shared" si="2"/>
        <v>7.2425039841021707E-2</v>
      </c>
      <c r="L27" s="24">
        <f t="shared" si="3"/>
        <v>542.5</v>
      </c>
    </row>
    <row r="28" spans="1:12" ht="32.25" customHeight="1" x14ac:dyDescent="0.25">
      <c r="A28" s="9">
        <v>21</v>
      </c>
      <c r="B28" s="23" t="s">
        <v>41</v>
      </c>
      <c r="C28" s="8" t="s">
        <v>11</v>
      </c>
      <c r="D28" s="22" t="s">
        <v>48</v>
      </c>
      <c r="E28" s="17">
        <v>2</v>
      </c>
      <c r="F28" s="24">
        <v>500</v>
      </c>
      <c r="G28" s="15">
        <v>577.5</v>
      </c>
      <c r="H28" s="10">
        <v>550</v>
      </c>
      <c r="I28" s="10">
        <f t="shared" si="0"/>
        <v>542.5</v>
      </c>
      <c r="J28" s="11">
        <f>_xlfn.STDEV.S(F28, G28, H28)</f>
        <v>39.290584113754278</v>
      </c>
      <c r="K28" s="12">
        <f t="shared" si="2"/>
        <v>7.2425039841021707E-2</v>
      </c>
      <c r="L28" s="24">
        <f t="shared" si="3"/>
        <v>1085</v>
      </c>
    </row>
    <row r="29" spans="1:12" s="16" customFormat="1" ht="34.5" customHeight="1" x14ac:dyDescent="0.25">
      <c r="A29" s="9">
        <v>22</v>
      </c>
      <c r="B29" s="23" t="s">
        <v>42</v>
      </c>
      <c r="C29" s="8" t="s">
        <v>11</v>
      </c>
      <c r="D29" s="22" t="s">
        <v>48</v>
      </c>
      <c r="E29" s="17">
        <v>1</v>
      </c>
      <c r="F29" s="24">
        <v>500</v>
      </c>
      <c r="G29" s="24">
        <v>577.5</v>
      </c>
      <c r="H29" s="10">
        <v>550</v>
      </c>
      <c r="I29" s="10">
        <f>AVERAGE(F29:H29)</f>
        <v>542.5</v>
      </c>
      <c r="J29" s="11">
        <f>_xlfn.STDEV.S(F29, G29, H29)</f>
        <v>39.290584113754278</v>
      </c>
      <c r="K29" s="12">
        <f t="shared" si="2"/>
        <v>7.2425039841021707E-2</v>
      </c>
      <c r="L29" s="24">
        <f t="shared" si="3"/>
        <v>542.5</v>
      </c>
    </row>
    <row r="30" spans="1:12" s="16" customFormat="1" ht="31.5" customHeight="1" x14ac:dyDescent="0.25">
      <c r="A30" s="9">
        <v>23</v>
      </c>
      <c r="B30" s="23" t="s">
        <v>43</v>
      </c>
      <c r="C30" s="8" t="s">
        <v>11</v>
      </c>
      <c r="D30" s="22" t="s">
        <v>48</v>
      </c>
      <c r="E30" s="17">
        <v>1</v>
      </c>
      <c r="F30" s="24">
        <v>500</v>
      </c>
      <c r="G30" s="24">
        <v>577.5</v>
      </c>
      <c r="H30" s="10">
        <v>550</v>
      </c>
      <c r="I30" s="10">
        <f>AVERAGE(F30:H30)</f>
        <v>542.5</v>
      </c>
      <c r="J30" s="11">
        <f>_xlfn.STDEV.S(F30, G30, H30)</f>
        <v>39.290584113754278</v>
      </c>
      <c r="K30" s="12">
        <f t="shared" si="2"/>
        <v>7.2425039841021707E-2</v>
      </c>
      <c r="L30" s="24">
        <f t="shared" si="3"/>
        <v>542.5</v>
      </c>
    </row>
    <row r="31" spans="1:12" s="16" customFormat="1" ht="30.75" customHeight="1" x14ac:dyDescent="0.25">
      <c r="A31" s="9">
        <v>24</v>
      </c>
      <c r="B31" s="23" t="s">
        <v>44</v>
      </c>
      <c r="C31" s="8" t="s">
        <v>11</v>
      </c>
      <c r="D31" s="22" t="s">
        <v>48</v>
      </c>
      <c r="E31" s="17">
        <v>1</v>
      </c>
      <c r="F31" s="24">
        <v>500</v>
      </c>
      <c r="G31" s="24">
        <v>577.5</v>
      </c>
      <c r="H31" s="10">
        <v>550</v>
      </c>
      <c r="I31" s="10">
        <f>AVERAGE(F31:H31)</f>
        <v>542.5</v>
      </c>
      <c r="J31" s="11">
        <f>_xlfn.STDEV.S(F31, G31, H31)</f>
        <v>39.290584113754278</v>
      </c>
      <c r="K31" s="12">
        <f t="shared" si="2"/>
        <v>7.2425039841021707E-2</v>
      </c>
      <c r="L31" s="24">
        <f t="shared" si="3"/>
        <v>542.5</v>
      </c>
    </row>
    <row r="32" spans="1:12" ht="30" customHeight="1" x14ac:dyDescent="0.25">
      <c r="A32" s="9">
        <v>25</v>
      </c>
      <c r="B32" s="23" t="s">
        <v>45</v>
      </c>
      <c r="C32" s="8" t="s">
        <v>11</v>
      </c>
      <c r="D32" s="22" t="s">
        <v>48</v>
      </c>
      <c r="E32" s="17">
        <v>1</v>
      </c>
      <c r="F32" s="24">
        <v>400</v>
      </c>
      <c r="G32" s="15">
        <v>472.5</v>
      </c>
      <c r="H32" s="10">
        <v>450</v>
      </c>
      <c r="I32" s="10">
        <f t="shared" si="0"/>
        <v>440.83333333333331</v>
      </c>
      <c r="J32" s="11">
        <f t="shared" si="1"/>
        <v>37.109073463687203</v>
      </c>
      <c r="K32" s="12">
        <f t="shared" si="2"/>
        <v>8.417937269645491E-2</v>
      </c>
      <c r="L32" s="24">
        <f t="shared" si="3"/>
        <v>440.83333333333331</v>
      </c>
    </row>
    <row r="33" spans="1:12" ht="38.25" customHeight="1" x14ac:dyDescent="0.25">
      <c r="A33" s="9">
        <v>26</v>
      </c>
      <c r="B33" s="23" t="s">
        <v>46</v>
      </c>
      <c r="C33" s="8" t="s">
        <v>11</v>
      </c>
      <c r="D33" s="22" t="s">
        <v>48</v>
      </c>
      <c r="E33" s="17">
        <v>1</v>
      </c>
      <c r="F33" s="24">
        <v>400</v>
      </c>
      <c r="G33" s="15">
        <v>472.5</v>
      </c>
      <c r="H33" s="10">
        <v>450</v>
      </c>
      <c r="I33" s="10">
        <f t="shared" si="0"/>
        <v>440.83333333333331</v>
      </c>
      <c r="J33" s="11">
        <f t="shared" si="1"/>
        <v>37.109073463687203</v>
      </c>
      <c r="K33" s="12">
        <f t="shared" si="2"/>
        <v>8.417937269645491E-2</v>
      </c>
      <c r="L33" s="24">
        <f t="shared" si="3"/>
        <v>440.83333333333331</v>
      </c>
    </row>
    <row r="34" spans="1:12" ht="15.75" x14ac:dyDescent="0.25">
      <c r="A34" s="18"/>
      <c r="B34" s="18" t="s">
        <v>12</v>
      </c>
      <c r="C34" s="18"/>
      <c r="D34" s="18"/>
      <c r="E34" s="19"/>
      <c r="F34" s="20"/>
      <c r="G34" s="20"/>
      <c r="H34" s="20"/>
      <c r="I34" s="21"/>
      <c r="J34" s="21"/>
      <c r="K34" s="18"/>
      <c r="L34" s="20">
        <f>SUM(L8:L33)</f>
        <v>139761.66666666663</v>
      </c>
    </row>
    <row r="36" spans="1:12" x14ac:dyDescent="0.25">
      <c r="B36" s="32" t="s">
        <v>20</v>
      </c>
      <c r="C36" s="32"/>
      <c r="D36" s="32"/>
    </row>
    <row r="37" spans="1:12" x14ac:dyDescent="0.25">
      <c r="B37" s="16"/>
      <c r="C37" s="16"/>
      <c r="D37" s="16"/>
    </row>
    <row r="38" spans="1:12" x14ac:dyDescent="0.25">
      <c r="B38" s="26" t="s">
        <v>13</v>
      </c>
      <c r="C38" s="25"/>
      <c r="D38" s="25"/>
    </row>
    <row r="39" spans="1:12" x14ac:dyDescent="0.25">
      <c r="B39" s="16"/>
      <c r="C39" s="16"/>
      <c r="D39" s="16"/>
    </row>
    <row r="40" spans="1:12" x14ac:dyDescent="0.25">
      <c r="B40" s="26" t="s">
        <v>14</v>
      </c>
      <c r="C40" s="27" t="s">
        <v>15</v>
      </c>
      <c r="D40" s="27" t="s">
        <v>19</v>
      </c>
    </row>
    <row r="41" spans="1:12" x14ac:dyDescent="0.25">
      <c r="B41" s="26" t="s">
        <v>16</v>
      </c>
      <c r="C41" s="25"/>
      <c r="D41" s="25"/>
    </row>
  </sheetData>
  <mergeCells count="3">
    <mergeCell ref="A1:L1"/>
    <mergeCell ref="A3:L3"/>
    <mergeCell ref="B36:D36"/>
  </mergeCells>
  <pageMargins left="0.70866137742996205" right="0.70866137742996205" top="0.74803149700164795" bottom="0.74803149700164795" header="0.31496062874794001" footer="0.314960628747940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рынка (базовый)</vt:lpstr>
      <vt:lpstr>'Анализ рынка (базовый)'!Область_печати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Уза Д. А.</cp:lastModifiedBy>
  <dcterms:created xsi:type="dcterms:W3CDTF">2024-07-01T22:11:17Z</dcterms:created>
  <dcterms:modified xsi:type="dcterms:W3CDTF">2025-06-05T22:17:26Z</dcterms:modified>
</cp:coreProperties>
</file>