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440" windowHeight="10215"/>
  </bookViews>
  <sheets>
    <sheet name="Лист2" sheetId="2" r:id="rId1"/>
  </sheets>
  <definedNames>
    <definedName name="корень">Лист2!#REF!</definedName>
  </definedNames>
  <calcPr calcId="144525"/>
</workbook>
</file>

<file path=xl/calcChain.xml><?xml version="1.0" encoding="utf-8"?>
<calcChain xmlns="http://schemas.openxmlformats.org/spreadsheetml/2006/main">
  <c r="L15" i="2" l="1"/>
  <c r="L7" i="2"/>
  <c r="L8" i="2" l="1"/>
  <c r="L9" i="2"/>
  <c r="L10" i="2"/>
  <c r="L11" i="2"/>
  <c r="L12" i="2"/>
  <c r="L13" i="2"/>
  <c r="L14" i="2"/>
  <c r="L16" i="2"/>
  <c r="L17" i="2"/>
  <c r="G18" i="2" l="1"/>
  <c r="M13" i="2" l="1"/>
  <c r="M14" i="2"/>
  <c r="M15" i="2"/>
  <c r="M16" i="2"/>
  <c r="M17" i="2"/>
  <c r="I13" i="2"/>
  <c r="I14" i="2"/>
  <c r="I15" i="2"/>
  <c r="I16" i="2"/>
  <c r="I17" i="2"/>
  <c r="H13" i="2"/>
  <c r="K13" i="2" s="1"/>
  <c r="H14" i="2"/>
  <c r="K14" i="2" s="1"/>
  <c r="H15" i="2"/>
  <c r="K15" i="2" s="1"/>
  <c r="H16" i="2"/>
  <c r="K16" i="2" s="1"/>
  <c r="H17" i="2"/>
  <c r="K17" i="2" s="1"/>
  <c r="J17" i="2" l="1"/>
  <c r="J15" i="2"/>
  <c r="J13" i="2"/>
  <c r="J16" i="2"/>
  <c r="J14" i="2"/>
  <c r="M10" i="2" l="1"/>
  <c r="M11" i="2"/>
  <c r="M12" i="2"/>
  <c r="M9" i="2"/>
  <c r="I10" i="2"/>
  <c r="I11" i="2"/>
  <c r="I12" i="2"/>
  <c r="I9" i="2"/>
  <c r="H10" i="2"/>
  <c r="K10" i="2" s="1"/>
  <c r="H11" i="2"/>
  <c r="K11" i="2" s="1"/>
  <c r="H12" i="2"/>
  <c r="K12" i="2" s="1"/>
  <c r="H9" i="2"/>
  <c r="K9" i="2" s="1"/>
  <c r="J12" i="2" l="1"/>
  <c r="J11" i="2"/>
  <c r="J10" i="2"/>
  <c r="J9" i="2"/>
  <c r="D18" i="2" l="1"/>
  <c r="M8" i="2"/>
  <c r="I7" i="2"/>
  <c r="I8" i="2"/>
  <c r="H7" i="2"/>
  <c r="K7" i="2" s="1"/>
  <c r="H8" i="2"/>
  <c r="K8" i="2" s="1"/>
  <c r="E18" i="2"/>
  <c r="F18" i="2"/>
  <c r="J7" i="2" l="1"/>
  <c r="M7" i="2"/>
  <c r="J8" i="2"/>
  <c r="L18" i="2"/>
  <c r="K18" i="2"/>
  <c r="K6" i="2"/>
  <c r="M18" i="2" l="1"/>
  <c r="H18" i="2" l="1"/>
  <c r="I18" i="2" l="1"/>
  <c r="J18" i="2" s="1"/>
  <c r="M20" i="2"/>
  <c r="C6" i="2" l="1"/>
  <c r="D6" i="2" s="1"/>
  <c r="E6" i="2" s="1"/>
</calcChain>
</file>

<file path=xl/sharedStrings.xml><?xml version="1.0" encoding="utf-8"?>
<sst xmlns="http://schemas.openxmlformats.org/spreadsheetml/2006/main" count="44" uniqueCount="34">
  <si>
    <t>№</t>
  </si>
  <si>
    <t>Ед. изм</t>
  </si>
  <si>
    <t>Кол-во</t>
  </si>
  <si>
    <t>Среднее квадратичное отклонение</t>
  </si>
  <si>
    <t>ИТОГО</t>
  </si>
  <si>
    <t>Однородность совокупности значений выявленных цен, используемых в расчете Н(М)ЦД</t>
  </si>
  <si>
    <t xml:space="preserve">Используемый метод определения НМЦД
с обоснованием:
</t>
  </si>
  <si>
    <r>
      <t>Начальная (максимальная) цена договора определялась методом сопоставимых рыночных цен (анализа рынка), с учетом рекоментаций п. 15 -17 раздела 1 главы 3 "Методических рекоментаций по определению начальных (максимальных) цен договоров при проведении закупок товаров, работ, услуг для нужд негосударственных (частных) учреждений здравоохранения ОАО "РЖД", утвержденных приказом № ЦДЗ-281 от 06.12.2019 г.
Выводы о цене договора делались на основе информации о цене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за единицу услуги, </t>
    </r>
    <r>
      <rPr>
        <sz val="10"/>
        <color indexed="8"/>
        <rFont val="Times New Roman"/>
        <family val="1"/>
        <charset val="204"/>
      </rPr>
      <t>полученных по запросу от потенциальных поставщиков/ исполнителей. 
Начальная (максимальная) цена договора включает в себя все расходы исполнителя, налоги, сборы и другие обязательные платежи.</t>
    </r>
  </si>
  <si>
    <t>Н(М)ЦД, ЦКЕП договора с учетом округления цены за единицу (руб.)</t>
  </si>
  <si>
    <t>В результате проведенного расчета НМЦД, рассчитанная заказчиком метом сопоставимых рыночных цен (анализа рынка) составила, рублей:</t>
  </si>
  <si>
    <t xml:space="preserve">Коммерческое предложение №1 </t>
  </si>
  <si>
    <t>Коммерческое предложение №2</t>
  </si>
  <si>
    <t>Коммерческое предложение №3</t>
  </si>
  <si>
    <t>Средняя арифметическая сумма  (руб.)</t>
  </si>
  <si>
    <t xml:space="preserve">Средняя арифметическая цена за единицу (руб.)     </t>
  </si>
  <si>
    <t>Обоснование является неотьемлемой частью закупки и размещается на сайте заказчика https://orenburg.rzd-medicine.ru/zakupki</t>
  </si>
  <si>
    <t>Н(М)ЦД, определяемая                                                               методом сопоставимых рыночных цен (анализа рынка)</t>
  </si>
  <si>
    <t>Наименование  товара                   (услуг, работ)</t>
  </si>
  <si>
    <r>
      <t xml:space="preserve">Коэффициент вариации цен V (%)                      </t>
    </r>
    <r>
      <rPr>
        <i/>
        <sz val="10"/>
        <color indexed="8"/>
        <rFont val="Times New Roman"/>
        <family val="1"/>
        <charset val="204"/>
      </rPr>
      <t xml:space="preserve">         </t>
    </r>
  </si>
  <si>
    <t>Цены поставщиков                                                         (исполнителей, подрядчиков) за ед. товара (услуг, работ) руб.</t>
  </si>
  <si>
    <t>Цена за единицу принятая к расчету (руб.) минимальная</t>
  </si>
  <si>
    <t xml:space="preserve">                                                                                                      ОБОСНОВАНИЕ НАЧАЛЬНОЙ (МАКСИМАЛЬНОЙ) ЦЕНЫ ДОГОВОРА</t>
  </si>
  <si>
    <t>шт</t>
  </si>
  <si>
    <t>Белизна</t>
  </si>
  <si>
    <t>Средство моющее для посуды</t>
  </si>
  <si>
    <t>Сода кальцинированная</t>
  </si>
  <si>
    <t>Чистящее средство</t>
  </si>
  <si>
    <t>Мыло жидкое</t>
  </si>
  <si>
    <t>Отбеливатель 0,6л</t>
  </si>
  <si>
    <t>Отбеливатель 200г</t>
  </si>
  <si>
    <t>Мыло хозяйственное</t>
  </si>
  <si>
    <t>Порошок стиральный автомат</t>
  </si>
  <si>
    <t xml:space="preserve">Средство для чистки ковров </t>
  </si>
  <si>
    <t>Гель чистящий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</si>
</sst>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top"/>
    </xf>
    <xf numFmtId="4" fontId="3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14" fontId="0" fillId="0" borderId="0" xfId="0" applyNumberFormat="1" applyAlignment="1">
      <alignment horizontal="left"/>
    </xf>
    <xf numFmtId="0" fontId="10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14" fontId="7" fillId="0" borderId="0" xfId="0" applyNumberFormat="1" applyFont="1" applyFill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top"/>
    </xf>
    <xf numFmtId="4" fontId="12" fillId="0" borderId="0" xfId="0" applyNumberFormat="1" applyFont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14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240242</xdr:colOff>
      <xdr:row>4</xdr:row>
      <xdr:rowOff>1512359</xdr:rowOff>
    </xdr:from>
    <xdr:to>
      <xdr:col>9</xdr:col>
      <xdr:colOff>899583</xdr:colOff>
      <xdr:row>4</xdr:row>
      <xdr:rowOff>1863072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3639609"/>
          <a:ext cx="659341" cy="350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17991</xdr:colOff>
      <xdr:row>4</xdr:row>
      <xdr:rowOff>1569508</xdr:rowOff>
    </xdr:from>
    <xdr:to>
      <xdr:col>8</xdr:col>
      <xdr:colOff>760941</xdr:colOff>
      <xdr:row>4</xdr:row>
      <xdr:rowOff>1998133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3741" y="3696758"/>
          <a:ext cx="742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="70" zoomScaleNormal="70" workbookViewId="0">
      <selection activeCell="M20" sqref="M20"/>
    </sheetView>
  </sheetViews>
  <sheetFormatPr defaultColWidth="10.5703125" defaultRowHeight="12.75" x14ac:dyDescent="0.2"/>
  <cols>
    <col min="1" max="1" width="3.140625" style="1" customWidth="1"/>
    <col min="2" max="2" width="27.85546875" style="23" customWidth="1"/>
    <col min="3" max="3" width="10.140625" style="19" customWidth="1"/>
    <col min="4" max="4" width="11.28515625" style="19" customWidth="1"/>
    <col min="5" max="7" width="13" style="1" customWidth="1"/>
    <col min="8" max="8" width="16.42578125" style="1" customWidth="1"/>
    <col min="9" max="9" width="13" style="1" customWidth="1"/>
    <col min="10" max="10" width="16.28515625" style="1" customWidth="1"/>
    <col min="11" max="11" width="18.28515625" style="1" customWidth="1"/>
    <col min="12" max="12" width="15.140625" style="1" customWidth="1"/>
    <col min="13" max="13" width="19.140625" style="1" customWidth="1"/>
    <col min="14" max="14" width="9.140625" style="1" customWidth="1"/>
    <col min="15" max="15" width="11.7109375" style="1" bestFit="1" customWidth="1"/>
    <col min="16" max="16" width="10.42578125" style="1" bestFit="1" customWidth="1"/>
    <col min="17" max="247" width="9.140625" style="1" customWidth="1"/>
    <col min="248" max="248" width="3.140625" style="1" customWidth="1"/>
    <col min="249" max="249" width="15.5703125" style="1" customWidth="1"/>
    <col min="250" max="250" width="55.140625" style="1" customWidth="1"/>
    <col min="251" max="251" width="5.85546875" style="1" customWidth="1"/>
    <col min="252" max="252" width="6.85546875" style="1" customWidth="1"/>
    <col min="253" max="16384" width="10.5703125" style="1"/>
  </cols>
  <sheetData>
    <row r="1" spans="1:13" ht="41.25" customHeight="1" x14ac:dyDescent="0.2">
      <c r="A1" s="46" t="s">
        <v>21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73.5" customHeight="1" x14ac:dyDescent="0.2">
      <c r="A2" s="55" t="s">
        <v>6</v>
      </c>
      <c r="B2" s="56"/>
      <c r="C2" s="56"/>
      <c r="D2" s="56"/>
      <c r="E2" s="48" t="s">
        <v>7</v>
      </c>
      <c r="F2" s="48"/>
      <c r="G2" s="48"/>
      <c r="H2" s="48"/>
      <c r="I2" s="48"/>
      <c r="J2" s="48"/>
      <c r="K2" s="48"/>
      <c r="L2" s="49"/>
      <c r="M2" s="49"/>
    </row>
    <row r="3" spans="1:13" ht="11.25" customHeight="1" x14ac:dyDescent="0.25">
      <c r="A3" s="14"/>
      <c r="B3" s="17"/>
      <c r="C3" s="20"/>
      <c r="D3" s="20"/>
      <c r="E3" s="15"/>
      <c r="F3" s="15"/>
      <c r="G3" s="15"/>
      <c r="H3" s="15"/>
      <c r="I3" s="15"/>
      <c r="J3" s="15"/>
      <c r="K3" s="15"/>
      <c r="L3" s="9"/>
      <c r="M3" s="9"/>
    </row>
    <row r="4" spans="1:13" ht="40.5" customHeight="1" x14ac:dyDescent="0.2">
      <c r="A4" s="41" t="s">
        <v>0</v>
      </c>
      <c r="B4" s="41" t="s">
        <v>17</v>
      </c>
      <c r="C4" s="41" t="s">
        <v>1</v>
      </c>
      <c r="D4" s="41" t="s">
        <v>2</v>
      </c>
      <c r="E4" s="44" t="s">
        <v>19</v>
      </c>
      <c r="F4" s="45"/>
      <c r="G4" s="45"/>
      <c r="H4" s="42" t="s">
        <v>5</v>
      </c>
      <c r="I4" s="42"/>
      <c r="J4" s="42"/>
      <c r="K4" s="43" t="s">
        <v>16</v>
      </c>
      <c r="L4" s="43"/>
      <c r="M4" s="43"/>
    </row>
    <row r="5" spans="1:13" ht="164.25" customHeight="1" x14ac:dyDescent="0.2">
      <c r="A5" s="41"/>
      <c r="B5" s="41"/>
      <c r="C5" s="41"/>
      <c r="D5" s="41"/>
      <c r="E5" s="13" t="s">
        <v>10</v>
      </c>
      <c r="F5" s="13" t="s">
        <v>11</v>
      </c>
      <c r="G5" s="13" t="s">
        <v>12</v>
      </c>
      <c r="H5" s="30" t="s">
        <v>14</v>
      </c>
      <c r="I5" s="30" t="s">
        <v>3</v>
      </c>
      <c r="J5" s="29" t="s">
        <v>18</v>
      </c>
      <c r="K5" s="30" t="s">
        <v>13</v>
      </c>
      <c r="L5" s="30" t="s">
        <v>20</v>
      </c>
      <c r="M5" s="30" t="s">
        <v>8</v>
      </c>
    </row>
    <row r="6" spans="1:13" s="28" customFormat="1" ht="10.5" x14ac:dyDescent="0.15">
      <c r="A6" s="27">
        <v>1</v>
      </c>
      <c r="B6" s="27">
        <v>2</v>
      </c>
      <c r="C6" s="27">
        <f>B6+1</f>
        <v>3</v>
      </c>
      <c r="D6" s="27">
        <f t="shared" ref="D6:E6" si="0">C6+1</f>
        <v>4</v>
      </c>
      <c r="E6" s="27">
        <f t="shared" si="0"/>
        <v>5</v>
      </c>
      <c r="F6" s="27">
        <v>6</v>
      </c>
      <c r="G6" s="27">
        <v>7</v>
      </c>
      <c r="H6" s="27">
        <v>8</v>
      </c>
      <c r="I6" s="27">
        <v>9</v>
      </c>
      <c r="J6" s="27">
        <v>10</v>
      </c>
      <c r="K6" s="27">
        <f t="shared" ref="K6" si="1">J6+1</f>
        <v>11</v>
      </c>
      <c r="L6" s="27">
        <v>12</v>
      </c>
      <c r="M6" s="27">
        <v>13</v>
      </c>
    </row>
    <row r="7" spans="1:13" s="28" customFormat="1" ht="25.5" customHeight="1" x14ac:dyDescent="0.15">
      <c r="A7" s="27">
        <v>1</v>
      </c>
      <c r="B7" s="38" t="s">
        <v>23</v>
      </c>
      <c r="C7" s="27" t="s">
        <v>22</v>
      </c>
      <c r="D7" s="35">
        <v>130</v>
      </c>
      <c r="E7" s="31">
        <v>71.36</v>
      </c>
      <c r="F7" s="31">
        <v>79.290000000000006</v>
      </c>
      <c r="G7" s="31">
        <v>61.6</v>
      </c>
      <c r="H7" s="31">
        <f t="shared" ref="H7:H18" si="2">AVERAGE(E7:G7)</f>
        <v>70.75</v>
      </c>
      <c r="I7" s="31">
        <f t="shared" ref="I7:I18" si="3">SQRT(VAR(E7:G7))</f>
        <v>8.8607618182637164</v>
      </c>
      <c r="J7" s="31">
        <f t="shared" ref="J7:J8" si="4">I7/H7*100</f>
        <v>12.524044972810907</v>
      </c>
      <c r="K7" s="31">
        <f t="shared" ref="K7:K17" si="5">D7*H7</f>
        <v>9197.5</v>
      </c>
      <c r="L7" s="31">
        <f>G7</f>
        <v>61.6</v>
      </c>
      <c r="M7" s="31">
        <f t="shared" ref="M7:M17" si="6">L7*D7</f>
        <v>8008</v>
      </c>
    </row>
    <row r="8" spans="1:13" s="28" customFormat="1" ht="27.75" customHeight="1" x14ac:dyDescent="0.15">
      <c r="A8" s="27">
        <v>2</v>
      </c>
      <c r="B8" s="38" t="s">
        <v>24</v>
      </c>
      <c r="C8" s="27" t="s">
        <v>22</v>
      </c>
      <c r="D8" s="35">
        <v>65</v>
      </c>
      <c r="E8" s="31">
        <v>99.96</v>
      </c>
      <c r="F8" s="31">
        <v>111.06</v>
      </c>
      <c r="G8" s="31">
        <v>181.45</v>
      </c>
      <c r="H8" s="31">
        <f t="shared" si="2"/>
        <v>130.82333333333332</v>
      </c>
      <c r="I8" s="31">
        <f t="shared" si="3"/>
        <v>44.193857416312227</v>
      </c>
      <c r="J8" s="31">
        <f t="shared" si="4"/>
        <v>33.781326534241259</v>
      </c>
      <c r="K8" s="31">
        <f t="shared" si="5"/>
        <v>8503.5166666666664</v>
      </c>
      <c r="L8" s="31">
        <f t="shared" ref="L8:L17" si="7">E8</f>
        <v>99.96</v>
      </c>
      <c r="M8" s="31">
        <f t="shared" si="6"/>
        <v>6497.4</v>
      </c>
    </row>
    <row r="9" spans="1:13" s="28" customFormat="1" ht="24" customHeight="1" x14ac:dyDescent="0.15">
      <c r="A9" s="27">
        <v>3</v>
      </c>
      <c r="B9" s="38" t="s">
        <v>25</v>
      </c>
      <c r="C9" s="27" t="s">
        <v>22</v>
      </c>
      <c r="D9" s="35">
        <v>81</v>
      </c>
      <c r="E9" s="31">
        <v>46.79</v>
      </c>
      <c r="F9" s="31">
        <v>51.99</v>
      </c>
      <c r="G9" s="31">
        <v>159</v>
      </c>
      <c r="H9" s="31">
        <f t="shared" si="2"/>
        <v>85.926666666666662</v>
      </c>
      <c r="I9" s="31">
        <f t="shared" si="3"/>
        <v>63.336751048134253</v>
      </c>
      <c r="J9" s="31">
        <f>I9/H9*100</f>
        <v>73.710238631547355</v>
      </c>
      <c r="K9" s="31">
        <f t="shared" si="5"/>
        <v>6960.0599999999995</v>
      </c>
      <c r="L9" s="31">
        <f t="shared" si="7"/>
        <v>46.79</v>
      </c>
      <c r="M9" s="31">
        <f t="shared" si="6"/>
        <v>3789.99</v>
      </c>
    </row>
    <row r="10" spans="1:13" s="28" customFormat="1" ht="26.25" customHeight="1" x14ac:dyDescent="0.15">
      <c r="A10" s="27">
        <v>4</v>
      </c>
      <c r="B10" s="38" t="s">
        <v>26</v>
      </c>
      <c r="C10" s="27" t="s">
        <v>22</v>
      </c>
      <c r="D10" s="35">
        <v>81</v>
      </c>
      <c r="E10" s="31">
        <v>71.36</v>
      </c>
      <c r="F10" s="31">
        <v>79.290000000000006</v>
      </c>
      <c r="G10" s="31">
        <v>153</v>
      </c>
      <c r="H10" s="31">
        <f t="shared" si="2"/>
        <v>101.21666666666665</v>
      </c>
      <c r="I10" s="31">
        <f t="shared" si="3"/>
        <v>45.020622311706639</v>
      </c>
      <c r="J10" s="31">
        <f t="shared" ref="J10:J17" si="8">I10/H10*100</f>
        <v>44.479455601883728</v>
      </c>
      <c r="K10" s="31">
        <f t="shared" si="5"/>
        <v>8198.5499999999993</v>
      </c>
      <c r="L10" s="31">
        <f t="shared" si="7"/>
        <v>71.36</v>
      </c>
      <c r="M10" s="31">
        <f t="shared" si="6"/>
        <v>5780.16</v>
      </c>
    </row>
    <row r="11" spans="1:13" s="28" customFormat="1" ht="24.75" customHeight="1" x14ac:dyDescent="0.15">
      <c r="A11" s="27">
        <v>5</v>
      </c>
      <c r="B11" s="38" t="s">
        <v>27</v>
      </c>
      <c r="C11" s="27" t="s">
        <v>22</v>
      </c>
      <c r="D11" s="35">
        <v>72</v>
      </c>
      <c r="E11" s="31">
        <v>366.42</v>
      </c>
      <c r="F11" s="31">
        <v>407.15</v>
      </c>
      <c r="G11" s="31">
        <v>802</v>
      </c>
      <c r="H11" s="31">
        <f t="shared" si="2"/>
        <v>525.18999999999994</v>
      </c>
      <c r="I11" s="31">
        <f t="shared" si="3"/>
        <v>240.58795751242417</v>
      </c>
      <c r="J11" s="31">
        <f t="shared" si="8"/>
        <v>45.809698873250483</v>
      </c>
      <c r="K11" s="31">
        <f t="shared" si="5"/>
        <v>37813.679999999993</v>
      </c>
      <c r="L11" s="31">
        <f t="shared" si="7"/>
        <v>366.42</v>
      </c>
      <c r="M11" s="31">
        <f t="shared" si="6"/>
        <v>26382.240000000002</v>
      </c>
    </row>
    <row r="12" spans="1:13" s="28" customFormat="1" ht="25.5" customHeight="1" x14ac:dyDescent="0.15">
      <c r="A12" s="27">
        <v>6</v>
      </c>
      <c r="B12" s="38" t="s">
        <v>28</v>
      </c>
      <c r="C12" s="27" t="s">
        <v>22</v>
      </c>
      <c r="D12" s="35">
        <v>22</v>
      </c>
      <c r="E12" s="31">
        <v>274.13</v>
      </c>
      <c r="F12" s="31">
        <v>304.60000000000002</v>
      </c>
      <c r="G12" s="31">
        <v>379</v>
      </c>
      <c r="H12" s="31">
        <f t="shared" si="2"/>
        <v>319.24333333333334</v>
      </c>
      <c r="I12" s="31">
        <f t="shared" si="3"/>
        <v>53.946729588857615</v>
      </c>
      <c r="J12" s="31">
        <f t="shared" si="8"/>
        <v>16.898310459792722</v>
      </c>
      <c r="K12" s="31">
        <f t="shared" si="5"/>
        <v>7023.3533333333335</v>
      </c>
      <c r="L12" s="31">
        <f t="shared" si="7"/>
        <v>274.13</v>
      </c>
      <c r="M12" s="31">
        <f t="shared" si="6"/>
        <v>6030.86</v>
      </c>
    </row>
    <row r="13" spans="1:13" s="28" customFormat="1" ht="25.5" customHeight="1" x14ac:dyDescent="0.15">
      <c r="A13" s="27">
        <v>7</v>
      </c>
      <c r="B13" s="38" t="s">
        <v>29</v>
      </c>
      <c r="C13" s="27" t="s">
        <v>22</v>
      </c>
      <c r="D13" s="35">
        <v>33</v>
      </c>
      <c r="E13" s="31">
        <v>43.07</v>
      </c>
      <c r="F13" s="31">
        <v>47.86</v>
      </c>
      <c r="G13" s="31">
        <v>48</v>
      </c>
      <c r="H13" s="31">
        <f t="shared" si="2"/>
        <v>46.31</v>
      </c>
      <c r="I13" s="31">
        <f t="shared" si="3"/>
        <v>2.8067953256338445</v>
      </c>
      <c r="J13" s="31">
        <f t="shared" si="8"/>
        <v>6.0608838817401089</v>
      </c>
      <c r="K13" s="31">
        <f t="shared" si="5"/>
        <v>1528.23</v>
      </c>
      <c r="L13" s="31">
        <f t="shared" si="7"/>
        <v>43.07</v>
      </c>
      <c r="M13" s="31">
        <f t="shared" si="6"/>
        <v>1421.31</v>
      </c>
    </row>
    <row r="14" spans="1:13" s="28" customFormat="1" ht="25.5" customHeight="1" x14ac:dyDescent="0.15">
      <c r="A14" s="27">
        <v>8</v>
      </c>
      <c r="B14" s="38" t="s">
        <v>30</v>
      </c>
      <c r="C14" s="27" t="s">
        <v>22</v>
      </c>
      <c r="D14" s="35">
        <v>486</v>
      </c>
      <c r="E14" s="31">
        <v>33.869999999999997</v>
      </c>
      <c r="F14" s="31">
        <v>37.619999999999997</v>
      </c>
      <c r="G14" s="31">
        <v>51</v>
      </c>
      <c r="H14" s="31">
        <f t="shared" si="2"/>
        <v>40.83</v>
      </c>
      <c r="I14" s="31">
        <f t="shared" si="3"/>
        <v>9.004848693898202</v>
      </c>
      <c r="J14" s="31">
        <f t="shared" si="8"/>
        <v>22.054491045550336</v>
      </c>
      <c r="K14" s="31">
        <f t="shared" si="5"/>
        <v>19843.379999999997</v>
      </c>
      <c r="L14" s="31">
        <f t="shared" si="7"/>
        <v>33.869999999999997</v>
      </c>
      <c r="M14" s="31">
        <f t="shared" si="6"/>
        <v>16460.82</v>
      </c>
    </row>
    <row r="15" spans="1:13" s="28" customFormat="1" ht="28.5" x14ac:dyDescent="0.15">
      <c r="A15" s="27">
        <v>9</v>
      </c>
      <c r="B15" s="38" t="s">
        <v>31</v>
      </c>
      <c r="C15" s="27" t="s">
        <v>22</v>
      </c>
      <c r="D15" s="35">
        <v>22</v>
      </c>
      <c r="E15" s="31">
        <v>953.17</v>
      </c>
      <c r="F15" s="31">
        <v>1059.1199999999999</v>
      </c>
      <c r="G15" s="31">
        <v>822</v>
      </c>
      <c r="H15" s="31">
        <f t="shared" si="2"/>
        <v>944.76333333333332</v>
      </c>
      <c r="I15" s="31">
        <f t="shared" si="3"/>
        <v>118.78332220195435</v>
      </c>
      <c r="J15" s="31">
        <f t="shared" si="8"/>
        <v>12.572812471760583</v>
      </c>
      <c r="K15" s="31">
        <f t="shared" si="5"/>
        <v>20784.793333333335</v>
      </c>
      <c r="L15" s="31">
        <f>G15</f>
        <v>822</v>
      </c>
      <c r="M15" s="31">
        <f t="shared" si="6"/>
        <v>18084</v>
      </c>
    </row>
    <row r="16" spans="1:13" s="28" customFormat="1" ht="25.5" customHeight="1" x14ac:dyDescent="0.15">
      <c r="A16" s="27">
        <v>10</v>
      </c>
      <c r="B16" s="38" t="s">
        <v>32</v>
      </c>
      <c r="C16" s="27" t="s">
        <v>22</v>
      </c>
      <c r="D16" s="35">
        <v>8</v>
      </c>
      <c r="E16" s="31">
        <v>360.1</v>
      </c>
      <c r="F16" s="31">
        <v>440.1</v>
      </c>
      <c r="G16" s="31">
        <v>731</v>
      </c>
      <c r="H16" s="31">
        <f t="shared" si="2"/>
        <v>510.40000000000003</v>
      </c>
      <c r="I16" s="31">
        <f t="shared" si="3"/>
        <v>195.18778137988048</v>
      </c>
      <c r="J16" s="31">
        <f t="shared" si="8"/>
        <v>38.242120176308866</v>
      </c>
      <c r="K16" s="31">
        <f t="shared" si="5"/>
        <v>4083.2000000000003</v>
      </c>
      <c r="L16" s="31">
        <f t="shared" si="7"/>
        <v>360.1</v>
      </c>
      <c r="M16" s="31">
        <f t="shared" si="6"/>
        <v>2880.8</v>
      </c>
    </row>
    <row r="17" spans="1:13" s="28" customFormat="1" ht="25.5" customHeight="1" x14ac:dyDescent="0.15">
      <c r="A17" s="27">
        <v>11</v>
      </c>
      <c r="B17" s="38" t="s">
        <v>33</v>
      </c>
      <c r="C17" s="27" t="s">
        <v>22</v>
      </c>
      <c r="D17" s="35">
        <v>65</v>
      </c>
      <c r="E17" s="31">
        <v>188.96</v>
      </c>
      <c r="F17" s="31">
        <v>209.95</v>
      </c>
      <c r="G17" s="31">
        <v>243</v>
      </c>
      <c r="H17" s="31">
        <f t="shared" si="2"/>
        <v>213.97</v>
      </c>
      <c r="I17" s="31">
        <f t="shared" si="3"/>
        <v>27.243360659067033</v>
      </c>
      <c r="J17" s="31">
        <f t="shared" si="8"/>
        <v>12.732327269742036</v>
      </c>
      <c r="K17" s="31">
        <f t="shared" si="5"/>
        <v>13908.05</v>
      </c>
      <c r="L17" s="31">
        <f t="shared" si="7"/>
        <v>188.96</v>
      </c>
      <c r="M17" s="31">
        <f t="shared" si="6"/>
        <v>12282.4</v>
      </c>
    </row>
    <row r="18" spans="1:13" s="33" customFormat="1" ht="28.5" customHeight="1" x14ac:dyDescent="0.25">
      <c r="A18" s="52" t="s">
        <v>4</v>
      </c>
      <c r="B18" s="53"/>
      <c r="C18" s="54"/>
      <c r="D18" s="31">
        <f>SUM(D7:D17)</f>
        <v>1065</v>
      </c>
      <c r="E18" s="31">
        <f>SUM(E7:E17)</f>
        <v>2509.19</v>
      </c>
      <c r="F18" s="31">
        <f>SUM(F7:F17)</f>
        <v>2828.0299999999993</v>
      </c>
      <c r="G18" s="31">
        <f>SUM(G7:G17)</f>
        <v>3631.05</v>
      </c>
      <c r="H18" s="36">
        <f t="shared" si="2"/>
        <v>2989.4233333333336</v>
      </c>
      <c r="I18" s="37">
        <f t="shared" si="3"/>
        <v>578.08158674475249</v>
      </c>
      <c r="J18" s="32">
        <f>I18/H18*100</f>
        <v>19.337561873519167</v>
      </c>
      <c r="K18" s="32">
        <f>SUM(K7:K17)</f>
        <v>137844.31333333332</v>
      </c>
      <c r="L18" s="32">
        <f>SUM(L7:L17)</f>
        <v>2368.2600000000002</v>
      </c>
      <c r="M18" s="32">
        <f>SUM(M7:M17)</f>
        <v>107617.98</v>
      </c>
    </row>
    <row r="19" spans="1:13" s="3" customFormat="1" x14ac:dyDescent="0.25">
      <c r="A19" s="4"/>
      <c r="B19" s="5"/>
      <c r="C19" s="18"/>
      <c r="D19" s="18"/>
      <c r="E19" s="6"/>
      <c r="F19" s="6"/>
      <c r="G19" s="6"/>
      <c r="H19" s="6"/>
      <c r="I19" s="7"/>
      <c r="J19" s="7"/>
      <c r="K19" s="8"/>
      <c r="L19" s="8"/>
      <c r="M19" s="8"/>
    </row>
    <row r="20" spans="1:13" s="2" customFormat="1" ht="48" customHeight="1" x14ac:dyDescent="0.25">
      <c r="A20" s="50" t="s">
        <v>9</v>
      </c>
      <c r="B20" s="50"/>
      <c r="C20" s="50"/>
      <c r="D20" s="50"/>
      <c r="E20" s="50"/>
      <c r="F20" s="50"/>
      <c r="G20" s="50"/>
      <c r="H20" s="50"/>
      <c r="I20" s="50"/>
      <c r="J20" s="51"/>
      <c r="K20" s="51"/>
      <c r="L20" s="51"/>
      <c r="M20" s="34">
        <f>M18</f>
        <v>107617.98</v>
      </c>
    </row>
    <row r="21" spans="1:13" ht="14.25" customHeight="1" x14ac:dyDescent="0.2">
      <c r="A21" s="40" t="s">
        <v>15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3" customFormat="1" ht="15" x14ac:dyDescent="0.25">
      <c r="A22" s="10"/>
      <c r="B22" s="24"/>
      <c r="C22" s="21"/>
      <c r="D22" s="21"/>
    </row>
    <row r="23" spans="1:13" customFormat="1" ht="15" customHeight="1" x14ac:dyDescent="0.25">
      <c r="A23" s="10"/>
      <c r="B23" s="39"/>
      <c r="C23" s="39"/>
      <c r="D23" s="39"/>
      <c r="E23" s="16"/>
      <c r="K23" s="11"/>
    </row>
    <row r="24" spans="1:13" customFormat="1" ht="15" x14ac:dyDescent="0.25">
      <c r="A24" s="10"/>
      <c r="B24" s="24"/>
      <c r="C24" s="21"/>
      <c r="D24" s="21"/>
    </row>
    <row r="25" spans="1:13" customFormat="1" ht="15.75" x14ac:dyDescent="0.25">
      <c r="A25" s="10"/>
      <c r="B25" s="25"/>
      <c r="C25" s="22"/>
      <c r="D25" s="22"/>
      <c r="E25" s="12"/>
      <c r="F25" s="12"/>
      <c r="G25" s="12"/>
    </row>
    <row r="26" spans="1:13" customFormat="1" ht="15.75" x14ac:dyDescent="0.25">
      <c r="A26" s="10"/>
      <c r="B26" s="25"/>
      <c r="C26" s="22"/>
      <c r="D26" s="22"/>
      <c r="E26" s="12"/>
      <c r="F26" s="12"/>
      <c r="G26" s="12"/>
    </row>
    <row r="27" spans="1:13" customFormat="1" ht="15" x14ac:dyDescent="0.25">
      <c r="B27" s="26"/>
      <c r="C27" s="21"/>
      <c r="D27" s="21"/>
    </row>
    <row r="28" spans="1:13" customFormat="1" ht="15" x14ac:dyDescent="0.25">
      <c r="B28" s="26"/>
      <c r="C28" s="21"/>
      <c r="D28" s="21"/>
    </row>
  </sheetData>
  <mergeCells count="14">
    <mergeCell ref="A1:M1"/>
    <mergeCell ref="E2:M2"/>
    <mergeCell ref="A20:L20"/>
    <mergeCell ref="A18:C18"/>
    <mergeCell ref="A2:D2"/>
    <mergeCell ref="B23:D23"/>
    <mergeCell ref="A21:K21"/>
    <mergeCell ref="A4:A5"/>
    <mergeCell ref="B4:B5"/>
    <mergeCell ref="C4:C5"/>
    <mergeCell ref="D4:D5"/>
    <mergeCell ref="H4:J4"/>
    <mergeCell ref="K4:M4"/>
    <mergeCell ref="E4:G4"/>
  </mergeCells>
  <phoneticPr fontId="11" type="noConversion"/>
  <pageMargins left="0.19685039370078741" right="0.19685039370078741" top="0.19685039370078741" bottom="0.19685039370078741" header="0.19685039370078741" footer="0.19685039370078741"/>
  <pageSetup paperSize="9" scale="76" orientation="landscape" r:id="rId1"/>
  <rowBreaks count="1" manualBreakCount="1">
    <brk id="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2025-04-10T11:35:24Z</dcterms:modified>
</cp:coreProperties>
</file>