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80" windowWidth="15300" windowHeight="8070" activeTab="1"/>
  </bookViews>
  <sheets>
    <sheet name="Лист1" sheetId="1" r:id="rId1"/>
    <sheet name="расчет" sheetId="2" r:id="rId2"/>
    <sheet name="Лист3" sheetId="3" r:id="rId3"/>
  </sheets>
  <definedNames>
    <definedName name="_xlnm._FilterDatabase" localSheetId="1" hidden="1">расчет!$A$7:$L$31</definedName>
    <definedName name="_xlnm.Print_Area" localSheetId="1">расчет!$B$1:$M$37</definedName>
  </definedNames>
  <calcPr calcId="125725" refMode="R1C1"/>
</workbook>
</file>

<file path=xl/calcChain.xml><?xml version="1.0" encoding="utf-8"?>
<calcChain xmlns="http://schemas.openxmlformats.org/spreadsheetml/2006/main">
  <c r="G5" i="2"/>
  <c r="J13"/>
  <c r="K13"/>
  <c r="L13" s="1"/>
  <c r="J14"/>
  <c r="K14" s="1"/>
  <c r="L14" s="1"/>
  <c r="J15"/>
  <c r="K15"/>
  <c r="L15" s="1"/>
  <c r="J16"/>
  <c r="K16" s="1"/>
  <c r="L16" s="1"/>
  <c r="J17"/>
  <c r="K17"/>
  <c r="L17" s="1"/>
  <c r="J18"/>
  <c r="K18" s="1"/>
  <c r="L18" s="1"/>
  <c r="J19"/>
  <c r="K19"/>
  <c r="L19" s="1"/>
  <c r="J20"/>
  <c r="K20" s="1"/>
  <c r="L20" s="1"/>
  <c r="J21"/>
  <c r="K21"/>
  <c r="L21" s="1"/>
  <c r="J22"/>
  <c r="K22" s="1"/>
  <c r="L22" s="1"/>
  <c r="J23"/>
  <c r="K23"/>
  <c r="L23" s="1"/>
  <c r="J24"/>
  <c r="K24" s="1"/>
  <c r="L24" s="1"/>
  <c r="J25"/>
  <c r="K25"/>
  <c r="L25" s="1"/>
  <c r="J26"/>
  <c r="K26" s="1"/>
  <c r="L26" s="1"/>
  <c r="J27"/>
  <c r="K27"/>
  <c r="L27" s="1"/>
  <c r="J28"/>
  <c r="K28" s="1"/>
  <c r="L28" s="1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10"/>
  <c r="J12"/>
  <c r="K12" s="1"/>
  <c r="L12" s="1"/>
  <c r="J11" l="1"/>
  <c r="G10"/>
  <c r="I10"/>
  <c r="K11" l="1"/>
  <c r="L11" s="1"/>
  <c r="E29"/>
  <c r="J10" l="1"/>
  <c r="G29"/>
  <c r="K10" l="1"/>
  <c r="L10" s="1"/>
  <c r="I29"/>
  <c r="J29" l="1"/>
  <c r="D5" i="1"/>
  <c r="E5" s="1"/>
  <c r="F5" s="1"/>
  <c r="G5" l="1"/>
  <c r="D4"/>
  <c r="E4" l="1"/>
  <c r="F4" l="1"/>
  <c r="G4" s="1"/>
</calcChain>
</file>

<file path=xl/sharedStrings.xml><?xml version="1.0" encoding="utf-8"?>
<sst xmlns="http://schemas.openxmlformats.org/spreadsheetml/2006/main" count="53" uniqueCount="49">
  <si>
    <t>№1</t>
  </si>
  <si>
    <t>№2</t>
  </si>
  <si>
    <t>№3</t>
  </si>
  <si>
    <t>средняя</t>
  </si>
  <si>
    <t>отклонение</t>
  </si>
  <si>
    <t>расчет</t>
  </si>
  <si>
    <t>коэффициент вариации</t>
  </si>
  <si>
    <t>При значении коэффициента вариации менее 33 % совокупность ценовых значений является однородной. Если коэффициент вариации превышает 33 %, совокупность значений, используемых в расчете при определении начальной (максимальной) цены, считается неоднородной. В этом случае, как правило, из выборки исключают максимальные и минимальные значения.</t>
  </si>
  <si>
    <t xml:space="preserve">Используемый метод определения НМЦК с обоснованием:      </t>
  </si>
  <si>
    <t>Метод сопоставимых рыночных цен (анализа рынка)</t>
  </si>
  <si>
    <t xml:space="preserve">Среднее квадратичное отклонение  </t>
  </si>
  <si>
    <t xml:space="preserve">Коэффициент вариации(%)*    </t>
  </si>
  <si>
    <t>*При значении коэффициента вариации менее 33 % совокупность ценовых значений является однородной. Если коэффициент вариации превышает 33 %, совокупность значений, используемых в расчете при определении начальной (максимальной) цены, считается неоднородной. В этом случае, как правило, из выборки исключают максимальные и минимальные значения.</t>
  </si>
  <si>
    <t>Обоснование начальной (максимальной) цены договора</t>
  </si>
  <si>
    <t>Наименование</t>
  </si>
  <si>
    <t xml:space="preserve">К-во (объем) </t>
  </si>
  <si>
    <t xml:space="preserve">Цена  (руб.)            </t>
  </si>
  <si>
    <t>Покупатель</t>
  </si>
  <si>
    <t xml:space="preserve">Частное учреждение здравоохранения «Клиническая больница «РЖД-Медицина» города Тюмень»  </t>
  </si>
  <si>
    <t>Расчет НМЦД</t>
  </si>
  <si>
    <t>Стоимость (руб.)</t>
  </si>
  <si>
    <t>N
п/п</t>
  </si>
  <si>
    <r>
      <t xml:space="preserve">     </t>
    </r>
    <r>
      <rPr>
        <b/>
        <sz val="12"/>
        <rFont val="Times New Roman"/>
        <family val="1"/>
        <charset val="204"/>
      </rPr>
      <t>Расчет начальной (максимальной) цены договора методом сопоставимых рыночных цен (анализа рынка)</t>
    </r>
    <r>
      <rPr>
        <sz val="12"/>
        <rFont val="Times New Roman"/>
        <family val="1"/>
        <charset val="204"/>
      </rPr>
      <t xml:space="preserve">                     </t>
    </r>
  </si>
  <si>
    <t xml:space="preserve">Средняя арифметическая величина цены </t>
  </si>
  <si>
    <t xml:space="preserve">Предложение №1                     </t>
  </si>
  <si>
    <t xml:space="preserve">Предложение №2                        </t>
  </si>
  <si>
    <t xml:space="preserve">Предложение №3                     </t>
  </si>
  <si>
    <t xml:space="preserve">Закупка  Поставка медицинского расходного материала </t>
  </si>
  <si>
    <t>исп. О.А. Горявина</t>
  </si>
  <si>
    <t>Петля полипектомическая-одноразовая. Стандартная, овальная, мультифиламентная. Длина 230 см, раскрытие 10 мм, 0 2.5, с рукояткой. В стерильной упаковке 10 шт. GPS-2110-230</t>
  </si>
  <si>
    <t>Щипцы биопсийные - одноразовые. Дистально расположенные овальные чашки с окном для взятия более крупных образцов ткани с минимальным повреждением биопсийного материала. Наличие металлической спирали. В сборе с рукояткой. Диаметр 2,3 мм, длина 230 см. В стерильной упаковке 10 штук, для канала эндоскопа 2,5 мм и более. GBF-01-23-230</t>
  </si>
  <si>
    <t>ЭРХПГ катетер-одноразовый. С коническим кончиком 5 мм, металлическим кольцом, съемным нитиноловым стилетом. Изогнутая конструкция с эффектом памяти. Цветные метки позволяют контролировать глубину канюляции. Катетер 0 1,8 мм, для проводника 0,035". Отличная видимость под рентгеном. В стерильной упаковке 10 шт. GER-02-18-035</t>
  </si>
  <si>
    <t>ЭРХПГ катетер-одноразовый. С металлическим коническим кончиком 5 мм, металлическом кольцом, съемным нитиноловым стилетом. Изогнутая конструкция с эффектом памяти. Цветные метки позволяют контролировать глубину канюляции. Катетер 0 1,8 мм, для проводника 0,035". Отличная видимость под рентгеном. В стерильной упаковке 10 шт. GER-04-18-035</t>
  </si>
  <si>
    <t>Сфинктеротом - одноразовый. Трехпросветный вращающийся, изогнутый, с режущей струной в оплетке. Кончик конической формы 5 мм, длина режущей струны 20 мм; 0 внешней оболочки 2,55/ 2,05 мм, длина 200см, для проводника 0,035". Цветные метки для контроля глубины канюляции. В стерильной упаковке. GSP-31-20-020</t>
  </si>
  <si>
    <t>Сфинктеротом - одноразовый. Трехпросветный вращающийся, изогнутый, с режущей струной в оплетке. Конический кончик 5 мм, длина режущей струны 25 мм; 0 внешней оболочки 2,55/ 2,05 мм, длина 200см, для проводника 0,035". Цветные метки для контроля глубины канюляции. В стерильной упаковке. GSP-31-20-025</t>
  </si>
  <si>
    <t>Сфинктеротом - одноразовый. Трехпросветный вращающийся, изогнутый, с полуизолированной режущей струной в оплетке. Кончик конической формы 5 мм, длина режущей струны 30 мм; 0 внешней оболочки 2,55/ 2,05 мм, длина 200см, для проводника 0,035". Цветные метки для контроля глубины канюляции. В стерильной упаковке 5шт. GSP-27-20-030</t>
  </si>
  <si>
    <t xml:space="preserve">Сфинктеротом- одноразовый. Трехпросветный сфинктеротом- тип Игольчатый нож. Вылет иглы до 10 мм. Цветные метки для контроля глубины канюляции. Диаметр 2.55мм, для проводника 0.035". В стерильной упаковке 5 штук. GSP-15-25-010
</t>
  </si>
  <si>
    <t>Баллон для удаления инородных тел. Трехпросветный экстрактор, БЕЗ ЛАТЕКСА, с металлическим кольцом и позиционными метками, включая набор из 3 откалиброванных шприцов для заполнения 9/13/16 мм, 0 катетера 7,5 Fr (2,5мм), длина 200 см, 0 баллона 9-16 мм, воздушное наполнение (1.5мм-9мм; 2.5мм-13мм; 5.00-16мм), 0 проводника 0.035"(0,89мм). С каналом для введения контрастного вещ-ва. Рентгеноконтрастные метки на дистальном и проксимальном концах баллона позволяют четко идентифицировать его положение. Нитиноловый стилет длиной 175 см легко перемещается по рабочему каналу эндоскопа без использования проводника. Одноразовый, в стерильной упаковке. GEB-07-25-035</t>
  </si>
  <si>
    <t>Корзина для удаления инородных тел -одноразовая. Двухпросветная, вращаемая, нитиноловая, спиралевидная 8-ми проволочная корзина, устойчива к перекручиванию, применяется для удаления камней. Корзина не съемная, НЕ СОВМЕСТИМА С СИСТЕМАМИ механической литотрипсии. Синхронно вращаемая удобная рукоятка обеспечивает безопасный захват, легкое маневрирование и оптимальное извлечение мелких камней и фрагментов. Двухпросветный катетер способствует превосходному доступу и точной маневренности в желчных протоках. Диаметр/ раскрытие корзины 20 мм, длина 34мм. Рабочая длина оболочки 180 см, внешний диаметр 2.7 мм. Легкое управление корзины в протоках благодаря радиальному раскрытию. Порт для инъекций под углом 45° с установленным герметичным уплотнением способствует удобному введению контрастного вещества. Используется с проводником 0.035", в комплект не входит. GEB-14-27-820</t>
  </si>
  <si>
    <t>Корзина для удаления инородных тел -одноразовая. Двухпросветная, вращаемая, нитиноловая, спиралевидная 8-ми проволочная корзина, устойчива к перекручиванию, применяется для удаления камней. Корзина не съемная, НЕ СОВМЕСТИМА С СИСТЕМАМИ механической литотрипсии. Синхронно вращаемая удобная рукоятка обеспечивает безопасный захват, легкое маневрирование и оптимальное извлечение мелких камней и фрагментов. Двухпросветный катетер способствует превосходному доступу и точной маневренности в желчных протоках. Диаметр/ раскрытие корзины 30 мм, длина 49мм. Рабочая длина оболочки 180 см, внешний диаметр 2.7 мм. Легкое управление корзины в протоках благодаря радиальному раскрытию. Порт для инъекций под углом 45° с установленным герметичным уплотнением способствует удобному введению контрастного вещества. Используется с проводником 0.035", в комплект не входит. GEB-14-27-830</t>
  </si>
  <si>
    <t>Проводник - одноразовый. Проводник легкой проводимости (EasyPass). Двухцветная нитиноловая проволока с тефлоновым покрытием и супергибким 5 см гидрофильным, рентгеноконтрастным кончиком, 0 0.035"/ 0,89мм, длина 450 см. Обладает отличными характеристиками и исключительной проходимостью через труднодоступные стриктуры. Одноразовый, в стерильной упаковке. GGW-10-35-450</t>
  </si>
  <si>
    <t>Проводник - одноразовый. Изогнутый кончик J-Тип. Двухцветная нитиноловая проволока с тефлоновым покрытием и супергибким 5 см гидрофильным, рентгеноконтрастным кончиком, 0 0.035"/ 0,89мм, длина 450 см. Обладает отличными характеристиками и исключительной проходимостью через труднодоступные стриктуры. Одноразовый, в стерильной упаковке. GGW-10-35-450J</t>
  </si>
  <si>
    <t>Панкреатический стент. Multi-Flap по типу "свиной хвостик", длина 5см, диаметр 5Fr. Одноразовый, с позиционной меткой. GBS-08-05-005</t>
  </si>
  <si>
    <t>Панкреатический стент. Рентгеноконтрастный стент Multi-Flap по типу "свиной хвостик", длина 6 см, диаметр 5Fr. Одноразовый, с позиционной меткой. GBS-08-05-006</t>
  </si>
  <si>
    <t>Стент билиарный. Прямой, с боковыми отверстиями и дополнительно на проксимальном и дистальном конце, из полиэтилена, голубого цвета, рентгеноконтрастный. Длина между лепестками 8 см, 0 8,5 Fr, одноразовый, в стерильной упаковке. GBS-02-08-008</t>
  </si>
  <si>
    <t>Стент билиарный. Прямой, с боковыми отверстиями и дополнительно на проксимальном и дистальном конце, из полиэтилена, голубого цвета, рентгеноконтрастный. Длина между лепестками 11 см, 0 8,5 Fr, одноразовый, в стерильной упаковке. GBS-02-08-011</t>
  </si>
  <si>
    <t>Стент билиарный Multi-Flap, длина 9 см, диаметр 8,5 Fr, одноразовый. GBS-04-08-009</t>
  </si>
  <si>
    <t>Стент билиарный Multi-Flap, длина между лепестками 12 см, диаметр 8,5 Fr, одноразовый. GBS-04-08-012</t>
  </si>
  <si>
    <t>03.07.2024г.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</si>
</sst>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0_ ;[Red]\-#,##0.00\ "/>
    <numFmt numFmtId="165" formatCode="#,##0.0000\ _₽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shrinkToFit="1"/>
    </xf>
    <xf numFmtId="0" fontId="1" fillId="0" borderId="1" xfId="0" applyFont="1" applyBorder="1" applyAlignment="1">
      <alignment horizontal="center" vertical="center" shrinkToFit="1"/>
    </xf>
    <xf numFmtId="164" fontId="0" fillId="0" borderId="1" xfId="0" applyNumberFormat="1" applyBorder="1" applyAlignment="1">
      <alignment vertical="top"/>
    </xf>
    <xf numFmtId="0" fontId="2" fillId="0" borderId="0" xfId="0" applyFont="1" applyFill="1"/>
    <xf numFmtId="0" fontId="2" fillId="0" borderId="1" xfId="0" applyFont="1" applyFill="1" applyBorder="1"/>
    <xf numFmtId="0" fontId="2" fillId="0" borderId="0" xfId="0" applyFont="1" applyFill="1" applyBorder="1"/>
    <xf numFmtId="164" fontId="4" fillId="0" borderId="0" xfId="0" applyNumberFormat="1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justify"/>
    </xf>
    <xf numFmtId="164" fontId="4" fillId="0" borderId="0" xfId="0" applyNumberFormat="1" applyFont="1" applyFill="1" applyBorder="1" applyAlignment="1">
      <alignment shrinkToFit="1"/>
    </xf>
    <xf numFmtId="14" fontId="2" fillId="0" borderId="0" xfId="0" applyNumberFormat="1" applyFont="1" applyFill="1" applyAlignment="1">
      <alignment horizontal="justify"/>
    </xf>
    <xf numFmtId="0" fontId="5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6</xdr:col>
      <xdr:colOff>427809</xdr:colOff>
      <xdr:row>20</xdr:row>
      <xdr:rowOff>117566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34640" y="3947160"/>
          <a:ext cx="1974669" cy="66620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0"/>
  <sheetViews>
    <sheetView workbookViewId="0">
      <selection activeCell="I7" sqref="I7"/>
    </sheetView>
  </sheetViews>
  <sheetFormatPr defaultRowHeight="15"/>
  <cols>
    <col min="1" max="1" width="12.28515625" customWidth="1"/>
    <col min="2" max="2" width="11.7109375" customWidth="1"/>
    <col min="3" max="3" width="12.42578125" customWidth="1"/>
    <col min="4" max="4" width="11.5703125" customWidth="1"/>
    <col min="5" max="5" width="10.85546875" customWidth="1"/>
    <col min="6" max="7" width="17.28515625" customWidth="1"/>
  </cols>
  <sheetData>
    <row r="3" spans="1:7" ht="30">
      <c r="A3" s="2" t="s">
        <v>0</v>
      </c>
      <c r="B3" s="2" t="s">
        <v>1</v>
      </c>
      <c r="C3" s="2" t="s">
        <v>2</v>
      </c>
      <c r="D3" s="2" t="s">
        <v>3</v>
      </c>
      <c r="E3" s="9" t="s">
        <v>5</v>
      </c>
      <c r="F3" s="2" t="s">
        <v>4</v>
      </c>
      <c r="G3" s="5" t="s">
        <v>6</v>
      </c>
    </row>
    <row r="4" spans="1:7" s="4" customFormat="1">
      <c r="A4" s="10">
        <v>3613</v>
      </c>
      <c r="B4" s="10">
        <v>4500</v>
      </c>
      <c r="C4" s="10">
        <v>4700</v>
      </c>
      <c r="D4" s="3">
        <f>SUM(A4:C4)/3</f>
        <v>4271</v>
      </c>
      <c r="E4" s="8">
        <f>(POWER(D4-A4,2)+POWER(D4-B4,2)+POWER(D4-C4,2))/2</f>
        <v>334723</v>
      </c>
      <c r="F4" s="7">
        <f>SQRT(E4)</f>
        <v>578.55250409967118</v>
      </c>
      <c r="G4" s="6">
        <f>F4/D4*100</f>
        <v>13.546066590954606</v>
      </c>
    </row>
    <row r="5" spans="1:7">
      <c r="A5" s="10">
        <v>12681.14</v>
      </c>
      <c r="B5" s="10">
        <v>15500</v>
      </c>
      <c r="C5" s="10">
        <v>16200</v>
      </c>
      <c r="D5" s="3">
        <f>SUM(A5:C5)/3</f>
        <v>14793.713333333333</v>
      </c>
      <c r="E5" s="8">
        <f>(POWER(D5-A5,2)+POWER(D5-B5,2)+POWER(D5-C5,2))/2</f>
        <v>3469724.5665333346</v>
      </c>
      <c r="F5" s="7">
        <f>SQRT(E5)</f>
        <v>1862.7196693365684</v>
      </c>
      <c r="G5" s="6">
        <f>F5/D5*100</f>
        <v>12.591292175031343</v>
      </c>
    </row>
    <row r="6" spans="1:7">
      <c r="A6" s="1"/>
      <c r="B6" s="1"/>
      <c r="C6" s="1"/>
      <c r="D6" s="1"/>
      <c r="E6" s="1"/>
      <c r="F6" s="1"/>
      <c r="G6" s="1"/>
    </row>
    <row r="7" spans="1:7">
      <c r="A7" s="1"/>
      <c r="B7" s="1"/>
      <c r="C7" s="1"/>
      <c r="D7" s="1"/>
      <c r="E7" s="1"/>
      <c r="F7" s="1"/>
      <c r="G7" s="1"/>
    </row>
    <row r="9" spans="1:7" ht="72" customHeight="1">
      <c r="A9" s="38" t="s">
        <v>7</v>
      </c>
      <c r="B9" s="38"/>
      <c r="C9" s="38"/>
      <c r="D9" s="38"/>
      <c r="E9" s="38"/>
      <c r="F9" s="38"/>
      <c r="G9" s="38"/>
    </row>
    <row r="10" spans="1:7">
      <c r="D10" s="4"/>
    </row>
  </sheetData>
  <mergeCells count="1">
    <mergeCell ref="A9:G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tabSelected="1" zoomScaleNormal="100" workbookViewId="0">
      <selection activeCell="C29" sqref="C29"/>
    </sheetView>
  </sheetViews>
  <sheetFormatPr defaultColWidth="8.85546875" defaultRowHeight="15.75"/>
  <cols>
    <col min="1" max="1" width="5.7109375" style="11" customWidth="1"/>
    <col min="2" max="2" width="44.140625" style="11" customWidth="1"/>
    <col min="3" max="3" width="13.5703125" style="11" customWidth="1"/>
    <col min="4" max="9" width="14.85546875" style="11" customWidth="1"/>
    <col min="10" max="10" width="18" style="11" customWidth="1"/>
    <col min="11" max="11" width="15.42578125" style="11" customWidth="1"/>
    <col min="12" max="12" width="14.28515625" style="11" customWidth="1"/>
    <col min="13" max="13" width="17.85546875" style="11" customWidth="1"/>
    <col min="14" max="14" width="13.7109375" style="11" bestFit="1" customWidth="1"/>
    <col min="15" max="15" width="12.28515625" style="11" bestFit="1" customWidth="1"/>
    <col min="16" max="16384" width="8.85546875" style="11"/>
  </cols>
  <sheetData>
    <row r="1" spans="1:13">
      <c r="B1" s="47" t="s">
        <v>13</v>
      </c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3">
      <c r="B2" s="47" t="s">
        <v>27</v>
      </c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3" ht="15" customHeight="1">
      <c r="B3" s="50" t="s">
        <v>17</v>
      </c>
      <c r="C3" s="50"/>
      <c r="D3" s="50"/>
      <c r="E3" s="50"/>
      <c r="F3" s="28"/>
      <c r="G3" s="41" t="s">
        <v>18</v>
      </c>
      <c r="H3" s="41"/>
      <c r="I3" s="41"/>
      <c r="J3" s="41"/>
      <c r="K3" s="41"/>
      <c r="L3" s="41"/>
    </row>
    <row r="4" spans="1:13" ht="15.75" customHeight="1">
      <c r="B4" s="41" t="s">
        <v>8</v>
      </c>
      <c r="C4" s="41"/>
      <c r="D4" s="41"/>
      <c r="E4" s="41"/>
      <c r="F4" s="27"/>
      <c r="G4" s="41" t="s">
        <v>9</v>
      </c>
      <c r="H4" s="41"/>
      <c r="I4" s="41"/>
      <c r="J4" s="41"/>
      <c r="K4" s="41"/>
      <c r="L4" s="41"/>
    </row>
    <row r="5" spans="1:13" ht="17.25" customHeight="1">
      <c r="B5" s="41" t="s">
        <v>19</v>
      </c>
      <c r="C5" s="41"/>
      <c r="D5" s="41"/>
      <c r="E5" s="41"/>
      <c r="F5" s="27"/>
      <c r="G5" s="48">
        <f>J10+J11+J12+J13+J14+J15+J16+J17+J18+J19+J20+J21+J22+J23+J24+J25+J26+J27+J28</f>
        <v>2170286.666666667</v>
      </c>
      <c r="H5" s="48"/>
      <c r="I5" s="49"/>
      <c r="J5" s="49"/>
      <c r="K5" s="49"/>
      <c r="L5" s="49"/>
    </row>
    <row r="7" spans="1:13" ht="19.5" customHeight="1">
      <c r="A7" s="12"/>
      <c r="B7" s="41" t="s">
        <v>22</v>
      </c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3" ht="26.25" customHeight="1">
      <c r="A8" s="39" t="s">
        <v>21</v>
      </c>
      <c r="B8" s="42" t="s">
        <v>14</v>
      </c>
      <c r="C8" s="42" t="s">
        <v>15</v>
      </c>
      <c r="D8" s="45" t="s">
        <v>24</v>
      </c>
      <c r="E8" s="45"/>
      <c r="F8" s="45" t="s">
        <v>25</v>
      </c>
      <c r="G8" s="45"/>
      <c r="H8" s="45" t="s">
        <v>26</v>
      </c>
      <c r="I8" s="45"/>
      <c r="J8" s="42" t="s">
        <v>23</v>
      </c>
      <c r="K8" s="42" t="s">
        <v>10</v>
      </c>
      <c r="L8" s="44" t="s">
        <v>11</v>
      </c>
      <c r="M8" s="13"/>
    </row>
    <row r="9" spans="1:13" ht="31.5">
      <c r="A9" s="40"/>
      <c r="B9" s="43"/>
      <c r="C9" s="43"/>
      <c r="D9" s="32" t="s">
        <v>16</v>
      </c>
      <c r="E9" s="32" t="s">
        <v>20</v>
      </c>
      <c r="F9" s="32" t="s">
        <v>16</v>
      </c>
      <c r="G9" s="32" t="s">
        <v>20</v>
      </c>
      <c r="H9" s="32" t="s">
        <v>16</v>
      </c>
      <c r="I9" s="32" t="s">
        <v>20</v>
      </c>
      <c r="J9" s="43"/>
      <c r="K9" s="43"/>
      <c r="L9" s="44"/>
      <c r="M9" s="13"/>
    </row>
    <row r="10" spans="1:13" ht="52.5" customHeight="1">
      <c r="A10" s="34">
        <v>1</v>
      </c>
      <c r="B10" s="36" t="s">
        <v>29</v>
      </c>
      <c r="C10" s="29">
        <v>5</v>
      </c>
      <c r="D10" s="30">
        <v>52800</v>
      </c>
      <c r="E10" s="30">
        <f>D10*C10</f>
        <v>264000</v>
      </c>
      <c r="F10" s="30">
        <v>53420</v>
      </c>
      <c r="G10" s="30">
        <f t="shared" ref="G10:G28" si="0">F10*C10</f>
        <v>267100</v>
      </c>
      <c r="H10" s="30">
        <v>53000</v>
      </c>
      <c r="I10" s="30">
        <f t="shared" ref="I10:I28" si="1">H10*C10</f>
        <v>265000</v>
      </c>
      <c r="J10" s="31">
        <f>SUM(E10+G10+I10)/3</f>
        <v>265366.66666666669</v>
      </c>
      <c r="K10" s="31">
        <f>SQRT((POWER(J10-E10,2)+POWER(J10-G10,2)+POWER(J10-I10,2))/2)</f>
        <v>1582.1925715074424</v>
      </c>
      <c r="L10" s="31">
        <f>K10/J10*100</f>
        <v>0.59622882986086256</v>
      </c>
      <c r="M10" s="33"/>
    </row>
    <row r="11" spans="1:13" s="23" customFormat="1" ht="50.25" customHeight="1">
      <c r="A11" s="34">
        <v>2</v>
      </c>
      <c r="B11" s="37" t="s">
        <v>30</v>
      </c>
      <c r="C11" s="29">
        <v>20</v>
      </c>
      <c r="D11" s="30">
        <v>30560</v>
      </c>
      <c r="E11" s="30">
        <f t="shared" ref="E11:E28" si="2">D11*C11</f>
        <v>611200</v>
      </c>
      <c r="F11" s="30">
        <v>31540</v>
      </c>
      <c r="G11" s="30">
        <f t="shared" si="0"/>
        <v>630800</v>
      </c>
      <c r="H11" s="30">
        <v>31230</v>
      </c>
      <c r="I11" s="30">
        <f t="shared" si="1"/>
        <v>624600</v>
      </c>
      <c r="J11" s="31">
        <f t="shared" ref="J11:J12" si="3">SUM(E11+G11+I11)/3</f>
        <v>622200</v>
      </c>
      <c r="K11" s="31">
        <f t="shared" ref="K11:K12" si="4">SQRT((POWER(J11-E11,2)+POWER(J11-G11,2)+POWER(J11-I11,2))/2)</f>
        <v>10017.983829094555</v>
      </c>
      <c r="L11" s="31">
        <f t="shared" ref="L11:L12" si="5">K11/J11*100</f>
        <v>1.6100906186265758</v>
      </c>
      <c r="M11" s="33"/>
    </row>
    <row r="12" spans="1:13" s="23" customFormat="1" ht="45" customHeight="1">
      <c r="A12" s="34">
        <v>3</v>
      </c>
      <c r="B12" s="37" t="s">
        <v>31</v>
      </c>
      <c r="C12" s="29">
        <v>1</v>
      </c>
      <c r="D12" s="30">
        <v>62400</v>
      </c>
      <c r="E12" s="30">
        <f t="shared" si="2"/>
        <v>62400</v>
      </c>
      <c r="F12" s="30">
        <v>63730</v>
      </c>
      <c r="G12" s="30">
        <f t="shared" si="0"/>
        <v>63730</v>
      </c>
      <c r="H12" s="30">
        <v>63210</v>
      </c>
      <c r="I12" s="30">
        <f t="shared" si="1"/>
        <v>63210</v>
      </c>
      <c r="J12" s="31">
        <f t="shared" si="3"/>
        <v>63113.333333333336</v>
      </c>
      <c r="K12" s="31">
        <f t="shared" si="4"/>
        <v>670.24871005719467</v>
      </c>
      <c r="L12" s="31">
        <f t="shared" si="5"/>
        <v>1.0619764076114842</v>
      </c>
      <c r="M12" s="33"/>
    </row>
    <row r="13" spans="1:13" s="23" customFormat="1" ht="45" customHeight="1">
      <c r="A13" s="34">
        <v>4</v>
      </c>
      <c r="B13" s="37" t="s">
        <v>32</v>
      </c>
      <c r="C13" s="29">
        <v>1</v>
      </c>
      <c r="D13" s="30">
        <v>66720</v>
      </c>
      <c r="E13" s="30">
        <f t="shared" si="2"/>
        <v>66720</v>
      </c>
      <c r="F13" s="30">
        <v>67240</v>
      </c>
      <c r="G13" s="30">
        <f t="shared" si="0"/>
        <v>67240</v>
      </c>
      <c r="H13" s="30">
        <v>67000</v>
      </c>
      <c r="I13" s="30">
        <f t="shared" si="1"/>
        <v>67000</v>
      </c>
      <c r="J13" s="31">
        <f t="shared" ref="J13:J28" si="6">SUM(E13+G13+I13)/3</f>
        <v>66986.666666666672</v>
      </c>
      <c r="K13" s="31">
        <f t="shared" ref="K13:K28" si="7">SQRT((POWER(J13-E13,2)+POWER(J13-G13,2)+POWER(J13-I13,2))/2)</f>
        <v>260.25628394590848</v>
      </c>
      <c r="L13" s="31">
        <f t="shared" ref="L13:L28" si="8">K13/J13*100</f>
        <v>0.38851953216447321</v>
      </c>
      <c r="M13" s="33"/>
    </row>
    <row r="14" spans="1:13" s="23" customFormat="1" ht="45" customHeight="1">
      <c r="A14" s="34">
        <v>5</v>
      </c>
      <c r="B14" s="37" t="s">
        <v>33</v>
      </c>
      <c r="C14" s="29">
        <v>5</v>
      </c>
      <c r="D14" s="30">
        <v>30880</v>
      </c>
      <c r="E14" s="30">
        <f t="shared" si="2"/>
        <v>154400</v>
      </c>
      <c r="F14" s="30">
        <v>31540</v>
      </c>
      <c r="G14" s="30">
        <f t="shared" si="0"/>
        <v>157700</v>
      </c>
      <c r="H14" s="30">
        <v>31230</v>
      </c>
      <c r="I14" s="30">
        <f t="shared" si="1"/>
        <v>156150</v>
      </c>
      <c r="J14" s="31">
        <f t="shared" si="6"/>
        <v>156083.33333333334</v>
      </c>
      <c r="K14" s="31">
        <f t="shared" si="7"/>
        <v>1651.009792016187</v>
      </c>
      <c r="L14" s="31">
        <f t="shared" si="8"/>
        <v>1.0577745597540973</v>
      </c>
      <c r="M14" s="33"/>
    </row>
    <row r="15" spans="1:13" s="23" customFormat="1" ht="45" customHeight="1">
      <c r="A15" s="34">
        <v>6</v>
      </c>
      <c r="B15" s="37" t="s">
        <v>34</v>
      </c>
      <c r="C15" s="29">
        <v>5</v>
      </c>
      <c r="D15" s="30">
        <v>30880</v>
      </c>
      <c r="E15" s="30">
        <f t="shared" si="2"/>
        <v>154400</v>
      </c>
      <c r="F15" s="30">
        <v>31540</v>
      </c>
      <c r="G15" s="30">
        <f t="shared" si="0"/>
        <v>157700</v>
      </c>
      <c r="H15" s="30">
        <v>31230</v>
      </c>
      <c r="I15" s="30">
        <f t="shared" si="1"/>
        <v>156150</v>
      </c>
      <c r="J15" s="31">
        <f t="shared" si="6"/>
        <v>156083.33333333334</v>
      </c>
      <c r="K15" s="31">
        <f t="shared" si="7"/>
        <v>1651.009792016187</v>
      </c>
      <c r="L15" s="31">
        <f t="shared" si="8"/>
        <v>1.0577745597540973</v>
      </c>
      <c r="M15" s="33"/>
    </row>
    <row r="16" spans="1:13" s="23" customFormat="1" ht="45" customHeight="1">
      <c r="A16" s="34">
        <v>7</v>
      </c>
      <c r="B16" s="37" t="s">
        <v>35</v>
      </c>
      <c r="C16" s="29">
        <v>1</v>
      </c>
      <c r="D16" s="30">
        <v>154080</v>
      </c>
      <c r="E16" s="30">
        <f t="shared" si="2"/>
        <v>154080</v>
      </c>
      <c r="F16" s="30">
        <v>156130</v>
      </c>
      <c r="G16" s="30">
        <f t="shared" si="0"/>
        <v>156130</v>
      </c>
      <c r="H16" s="30">
        <v>155000</v>
      </c>
      <c r="I16" s="30">
        <f t="shared" si="1"/>
        <v>155000</v>
      </c>
      <c r="J16" s="31">
        <f t="shared" si="6"/>
        <v>155070</v>
      </c>
      <c r="K16" s="31">
        <f t="shared" si="7"/>
        <v>1026.7911179982032</v>
      </c>
      <c r="L16" s="31">
        <f t="shared" si="8"/>
        <v>0.66214684851886441</v>
      </c>
      <c r="M16" s="33"/>
    </row>
    <row r="17" spans="1:13" s="23" customFormat="1" ht="45" customHeight="1">
      <c r="A17" s="34">
        <v>8</v>
      </c>
      <c r="B17" s="36" t="s">
        <v>36</v>
      </c>
      <c r="C17" s="29">
        <v>1</v>
      </c>
      <c r="D17" s="30">
        <v>143200</v>
      </c>
      <c r="E17" s="30">
        <f t="shared" si="2"/>
        <v>143200</v>
      </c>
      <c r="F17" s="30">
        <v>145000</v>
      </c>
      <c r="G17" s="30">
        <f t="shared" si="0"/>
        <v>145000</v>
      </c>
      <c r="H17" s="30">
        <v>144360</v>
      </c>
      <c r="I17" s="30">
        <f t="shared" si="1"/>
        <v>144360</v>
      </c>
      <c r="J17" s="31">
        <f t="shared" si="6"/>
        <v>144186.66666666666</v>
      </c>
      <c r="K17" s="31">
        <f t="shared" si="7"/>
        <v>912.43264591603327</v>
      </c>
      <c r="L17" s="31">
        <f t="shared" si="8"/>
        <v>0.63281346813114947</v>
      </c>
      <c r="M17" s="33"/>
    </row>
    <row r="18" spans="1:13" s="23" customFormat="1" ht="45" customHeight="1">
      <c r="A18" s="34">
        <v>9</v>
      </c>
      <c r="B18" s="37" t="s">
        <v>37</v>
      </c>
      <c r="C18" s="29">
        <v>5</v>
      </c>
      <c r="D18" s="30">
        <v>34720</v>
      </c>
      <c r="E18" s="30">
        <f t="shared" si="2"/>
        <v>173600</v>
      </c>
      <c r="F18" s="30">
        <v>35810</v>
      </c>
      <c r="G18" s="30">
        <f t="shared" si="0"/>
        <v>179050</v>
      </c>
      <c r="H18" s="30">
        <v>35000</v>
      </c>
      <c r="I18" s="30">
        <f t="shared" si="1"/>
        <v>175000</v>
      </c>
      <c r="J18" s="31">
        <f t="shared" si="6"/>
        <v>175883.33333333334</v>
      </c>
      <c r="K18" s="31">
        <f t="shared" si="7"/>
        <v>2830.3415577158412</v>
      </c>
      <c r="L18" s="31">
        <f t="shared" si="8"/>
        <v>1.6092153270439729</v>
      </c>
      <c r="M18" s="33"/>
    </row>
    <row r="19" spans="1:13" s="23" customFormat="1" ht="45" customHeight="1">
      <c r="A19" s="34">
        <v>10</v>
      </c>
      <c r="B19" s="37" t="s">
        <v>38</v>
      </c>
      <c r="C19" s="29">
        <v>1</v>
      </c>
      <c r="D19" s="30">
        <v>44160</v>
      </c>
      <c r="E19" s="30">
        <f t="shared" si="2"/>
        <v>44160</v>
      </c>
      <c r="F19" s="30">
        <v>45640</v>
      </c>
      <c r="G19" s="30">
        <f t="shared" si="0"/>
        <v>45640</v>
      </c>
      <c r="H19" s="30">
        <v>45130</v>
      </c>
      <c r="I19" s="30">
        <f t="shared" si="1"/>
        <v>45130</v>
      </c>
      <c r="J19" s="31">
        <f t="shared" si="6"/>
        <v>44976.666666666664</v>
      </c>
      <c r="K19" s="31">
        <f t="shared" si="7"/>
        <v>751.82001392177199</v>
      </c>
      <c r="L19" s="31">
        <f t="shared" si="8"/>
        <v>1.6715778861374906</v>
      </c>
      <c r="M19" s="33"/>
    </row>
    <row r="20" spans="1:13" s="23" customFormat="1" ht="45" customHeight="1">
      <c r="A20" s="34">
        <v>11</v>
      </c>
      <c r="B20" s="37" t="s">
        <v>39</v>
      </c>
      <c r="C20" s="29">
        <v>1</v>
      </c>
      <c r="D20" s="30">
        <v>44160</v>
      </c>
      <c r="E20" s="30">
        <f t="shared" si="2"/>
        <v>44160</v>
      </c>
      <c r="F20" s="30">
        <v>45640</v>
      </c>
      <c r="G20" s="30">
        <f t="shared" si="0"/>
        <v>45640</v>
      </c>
      <c r="H20" s="30">
        <v>45130</v>
      </c>
      <c r="I20" s="30">
        <f t="shared" si="1"/>
        <v>45130</v>
      </c>
      <c r="J20" s="31">
        <f t="shared" si="6"/>
        <v>44976.666666666664</v>
      </c>
      <c r="K20" s="31">
        <f t="shared" si="7"/>
        <v>751.82001392177199</v>
      </c>
      <c r="L20" s="31">
        <f t="shared" si="8"/>
        <v>1.6715778861374906</v>
      </c>
      <c r="M20" s="33"/>
    </row>
    <row r="21" spans="1:13" s="23" customFormat="1" ht="45" customHeight="1">
      <c r="A21" s="34">
        <v>12</v>
      </c>
      <c r="B21" s="37" t="s">
        <v>40</v>
      </c>
      <c r="C21" s="29">
        <v>2</v>
      </c>
      <c r="D21" s="30">
        <v>36000</v>
      </c>
      <c r="E21" s="30">
        <f t="shared" si="2"/>
        <v>72000</v>
      </c>
      <c r="F21" s="30">
        <v>37100</v>
      </c>
      <c r="G21" s="30">
        <f t="shared" si="0"/>
        <v>74200</v>
      </c>
      <c r="H21" s="30">
        <v>36890</v>
      </c>
      <c r="I21" s="30">
        <f t="shared" si="1"/>
        <v>73780</v>
      </c>
      <c r="J21" s="31">
        <f t="shared" si="6"/>
        <v>73326.666666666672</v>
      </c>
      <c r="K21" s="31">
        <f t="shared" si="7"/>
        <v>1167.9611865697136</v>
      </c>
      <c r="L21" s="31">
        <f t="shared" si="8"/>
        <v>1.5928191470629787</v>
      </c>
      <c r="M21" s="33"/>
    </row>
    <row r="22" spans="1:13" s="23" customFormat="1" ht="45" customHeight="1">
      <c r="A22" s="34">
        <v>13</v>
      </c>
      <c r="B22" s="37" t="s">
        <v>41</v>
      </c>
      <c r="C22" s="29">
        <v>2</v>
      </c>
      <c r="D22" s="30">
        <v>36000</v>
      </c>
      <c r="E22" s="30">
        <f t="shared" si="2"/>
        <v>72000</v>
      </c>
      <c r="F22" s="30">
        <v>37100</v>
      </c>
      <c r="G22" s="30">
        <f t="shared" si="0"/>
        <v>74200</v>
      </c>
      <c r="H22" s="30">
        <v>36890</v>
      </c>
      <c r="I22" s="30">
        <f t="shared" si="1"/>
        <v>73780</v>
      </c>
      <c r="J22" s="31">
        <f t="shared" si="6"/>
        <v>73326.666666666672</v>
      </c>
      <c r="K22" s="31">
        <f t="shared" si="7"/>
        <v>1167.9611865697136</v>
      </c>
      <c r="L22" s="31">
        <f t="shared" si="8"/>
        <v>1.5928191470629787</v>
      </c>
      <c r="M22" s="33"/>
    </row>
    <row r="23" spans="1:13" s="23" customFormat="1" ht="45" customHeight="1">
      <c r="A23" s="34">
        <v>14</v>
      </c>
      <c r="B23" s="36" t="s">
        <v>42</v>
      </c>
      <c r="C23" s="29">
        <v>2</v>
      </c>
      <c r="D23" s="30">
        <v>12480</v>
      </c>
      <c r="E23" s="30">
        <f t="shared" si="2"/>
        <v>24960</v>
      </c>
      <c r="F23" s="30">
        <v>13050</v>
      </c>
      <c r="G23" s="30">
        <f t="shared" si="0"/>
        <v>26100</v>
      </c>
      <c r="H23" s="30">
        <v>12670</v>
      </c>
      <c r="I23" s="30">
        <f t="shared" si="1"/>
        <v>25340</v>
      </c>
      <c r="J23" s="31">
        <f t="shared" si="6"/>
        <v>25466.666666666668</v>
      </c>
      <c r="K23" s="31">
        <f t="shared" si="7"/>
        <v>580.45958802773976</v>
      </c>
      <c r="L23" s="31">
        <f t="shared" si="8"/>
        <v>2.2792915760251562</v>
      </c>
      <c r="M23" s="33"/>
    </row>
    <row r="24" spans="1:13" s="23" customFormat="1" ht="45" customHeight="1">
      <c r="A24" s="34">
        <v>15</v>
      </c>
      <c r="B24" s="36" t="s">
        <v>43</v>
      </c>
      <c r="C24" s="29">
        <v>2</v>
      </c>
      <c r="D24" s="30">
        <v>12480</v>
      </c>
      <c r="E24" s="30">
        <f t="shared" si="2"/>
        <v>24960</v>
      </c>
      <c r="F24" s="30">
        <v>13820</v>
      </c>
      <c r="G24" s="30">
        <f t="shared" si="0"/>
        <v>27640</v>
      </c>
      <c r="H24" s="30">
        <v>13000</v>
      </c>
      <c r="I24" s="30">
        <f t="shared" si="1"/>
        <v>26000</v>
      </c>
      <c r="J24" s="31">
        <f t="shared" si="6"/>
        <v>26200</v>
      </c>
      <c r="K24" s="31">
        <f t="shared" si="7"/>
        <v>1351.147660324363</v>
      </c>
      <c r="L24" s="31">
        <f t="shared" si="8"/>
        <v>5.1570521386426069</v>
      </c>
      <c r="M24" s="33"/>
    </row>
    <row r="25" spans="1:13" s="23" customFormat="1" ht="45" customHeight="1">
      <c r="A25" s="34">
        <v>16</v>
      </c>
      <c r="B25" s="36" t="s">
        <v>44</v>
      </c>
      <c r="C25" s="29">
        <v>2</v>
      </c>
      <c r="D25" s="30">
        <v>9120</v>
      </c>
      <c r="E25" s="30">
        <f t="shared" si="2"/>
        <v>18240</v>
      </c>
      <c r="F25" s="30">
        <v>10200</v>
      </c>
      <c r="G25" s="30">
        <f t="shared" si="0"/>
        <v>20400</v>
      </c>
      <c r="H25" s="30">
        <v>9570</v>
      </c>
      <c r="I25" s="30">
        <f t="shared" si="1"/>
        <v>19140</v>
      </c>
      <c r="J25" s="31">
        <f t="shared" si="6"/>
        <v>19260</v>
      </c>
      <c r="K25" s="31">
        <f t="shared" si="7"/>
        <v>1084.9884792015075</v>
      </c>
      <c r="L25" s="31">
        <f t="shared" si="8"/>
        <v>5.6333773582632789</v>
      </c>
      <c r="M25" s="33"/>
    </row>
    <row r="26" spans="1:13" s="23" customFormat="1" ht="45" customHeight="1">
      <c r="A26" s="34">
        <v>17</v>
      </c>
      <c r="B26" s="36" t="s">
        <v>45</v>
      </c>
      <c r="C26" s="29">
        <v>2</v>
      </c>
      <c r="D26" s="30">
        <v>9120</v>
      </c>
      <c r="E26" s="30">
        <f t="shared" si="2"/>
        <v>18240</v>
      </c>
      <c r="F26" s="30">
        <v>10200</v>
      </c>
      <c r="G26" s="30">
        <f t="shared" si="0"/>
        <v>20400</v>
      </c>
      <c r="H26" s="30">
        <v>9570</v>
      </c>
      <c r="I26" s="30">
        <f t="shared" si="1"/>
        <v>19140</v>
      </c>
      <c r="J26" s="31">
        <f t="shared" si="6"/>
        <v>19260</v>
      </c>
      <c r="K26" s="31">
        <f t="shared" si="7"/>
        <v>1084.9884792015075</v>
      </c>
      <c r="L26" s="31">
        <f t="shared" si="8"/>
        <v>5.6333773582632789</v>
      </c>
      <c r="M26" s="33"/>
    </row>
    <row r="27" spans="1:13" s="23" customFormat="1" ht="45" customHeight="1">
      <c r="A27" s="34">
        <v>18</v>
      </c>
      <c r="B27" s="36" t="s">
        <v>46</v>
      </c>
      <c r="C27" s="29">
        <v>2</v>
      </c>
      <c r="D27" s="30">
        <v>9120</v>
      </c>
      <c r="E27" s="30">
        <f t="shared" si="2"/>
        <v>18240</v>
      </c>
      <c r="F27" s="30">
        <v>10200</v>
      </c>
      <c r="G27" s="30">
        <f t="shared" si="0"/>
        <v>20400</v>
      </c>
      <c r="H27" s="30">
        <v>9570</v>
      </c>
      <c r="I27" s="30">
        <f t="shared" si="1"/>
        <v>19140</v>
      </c>
      <c r="J27" s="31">
        <f t="shared" si="6"/>
        <v>19260</v>
      </c>
      <c r="K27" s="31">
        <f t="shared" si="7"/>
        <v>1084.9884792015075</v>
      </c>
      <c r="L27" s="31">
        <f t="shared" si="8"/>
        <v>5.6333773582632789</v>
      </c>
      <c r="M27" s="33"/>
    </row>
    <row r="28" spans="1:13" s="23" customFormat="1" ht="54" customHeight="1">
      <c r="A28" s="34">
        <v>19</v>
      </c>
      <c r="B28" s="36" t="s">
        <v>47</v>
      </c>
      <c r="C28" s="29">
        <v>2</v>
      </c>
      <c r="D28" s="30">
        <v>9120</v>
      </c>
      <c r="E28" s="30">
        <f t="shared" si="2"/>
        <v>18240</v>
      </c>
      <c r="F28" s="30">
        <v>10200</v>
      </c>
      <c r="G28" s="30">
        <f t="shared" si="0"/>
        <v>20400</v>
      </c>
      <c r="H28" s="30">
        <v>9570</v>
      </c>
      <c r="I28" s="30">
        <f t="shared" si="1"/>
        <v>19140</v>
      </c>
      <c r="J28" s="31">
        <f t="shared" si="6"/>
        <v>19260</v>
      </c>
      <c r="K28" s="31">
        <f t="shared" si="7"/>
        <v>1084.9884792015075</v>
      </c>
      <c r="L28" s="31">
        <f t="shared" si="8"/>
        <v>5.6333773582632789</v>
      </c>
      <c r="M28" s="33"/>
    </row>
    <row r="29" spans="1:13" s="23" customFormat="1" ht="14.25" customHeight="1">
      <c r="B29" s="25"/>
      <c r="C29" s="26"/>
      <c r="D29" s="14"/>
      <c r="E29" s="35">
        <f>SUM(E10:E28)</f>
        <v>2139200</v>
      </c>
      <c r="F29" s="35"/>
      <c r="G29" s="35">
        <f>SUM(G10:G28)</f>
        <v>2199470</v>
      </c>
      <c r="H29" s="35"/>
      <c r="I29" s="35">
        <f>SUM(I10:I28)</f>
        <v>2172190</v>
      </c>
      <c r="J29" s="35">
        <f>SUM(J10:J28)</f>
        <v>2170286.666666667</v>
      </c>
      <c r="K29" s="15"/>
      <c r="L29" s="15"/>
      <c r="M29" s="22"/>
    </row>
    <row r="30" spans="1:13" s="23" customFormat="1" ht="14.25" customHeight="1">
      <c r="A30" s="24"/>
      <c r="B30" s="25"/>
      <c r="C30" s="26"/>
      <c r="D30" s="14"/>
      <c r="E30" s="14"/>
      <c r="F30" s="14"/>
      <c r="G30" s="14"/>
      <c r="H30" s="14"/>
      <c r="I30" s="14"/>
      <c r="J30" s="15"/>
      <c r="K30" s="15"/>
      <c r="L30" s="15"/>
      <c r="M30" s="22"/>
    </row>
    <row r="31" spans="1:13" ht="54" customHeight="1">
      <c r="B31" s="46" t="s">
        <v>12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</row>
    <row r="32" spans="1:13">
      <c r="B32" s="16"/>
      <c r="K32" s="17"/>
    </row>
    <row r="33" spans="2:4">
      <c r="B33" s="18" t="s">
        <v>48</v>
      </c>
      <c r="D33" s="19"/>
    </row>
    <row r="34" spans="2:4">
      <c r="B34" s="16"/>
      <c r="D34" s="19"/>
    </row>
    <row r="35" spans="2:4">
      <c r="B35" s="16" t="s">
        <v>28</v>
      </c>
    </row>
    <row r="36" spans="2:4">
      <c r="B36" s="20"/>
      <c r="C36" s="20"/>
      <c r="D36" s="20"/>
    </row>
    <row r="37" spans="2:4">
      <c r="B37" s="21"/>
    </row>
  </sheetData>
  <autoFilter ref="A7:L31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sortState ref="B10:C24">
    <sortCondition ref="B10"/>
  </sortState>
  <mergeCells count="19">
    <mergeCell ref="B31:L31"/>
    <mergeCell ref="B1:L1"/>
    <mergeCell ref="B2:L2"/>
    <mergeCell ref="G4:L4"/>
    <mergeCell ref="G5:L5"/>
    <mergeCell ref="B4:E4"/>
    <mergeCell ref="B5:E5"/>
    <mergeCell ref="B3:E3"/>
    <mergeCell ref="G3:L3"/>
    <mergeCell ref="A8:A9"/>
    <mergeCell ref="B7:L7"/>
    <mergeCell ref="B8:B9"/>
    <mergeCell ref="C8:C9"/>
    <mergeCell ref="J8:J9"/>
    <mergeCell ref="K8:K9"/>
    <mergeCell ref="L8:L9"/>
    <mergeCell ref="D8:E8"/>
    <mergeCell ref="F8:G8"/>
    <mergeCell ref="H8:I8"/>
  </mergeCells>
  <pageMargins left="0.11811023622047245" right="0.11811023622047245" top="0.35433070866141736" bottom="0.35433070866141736" header="0" footer="0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расчет</vt:lpstr>
      <vt:lpstr>Лист3</vt:lpstr>
      <vt:lpstr>расчет!Область_печати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avzabelina</dc:creator>
  <cp:lastModifiedBy>oagoriavina</cp:lastModifiedBy>
  <cp:lastPrinted>2020-01-21T05:17:22Z</cp:lastPrinted>
  <dcterms:created xsi:type="dcterms:W3CDTF">2018-08-03T06:39:43Z</dcterms:created>
  <dcterms:modified xsi:type="dcterms:W3CDTF">2024-07-08T04:11:01Z</dcterms:modified>
</cp:coreProperties>
</file>