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40" windowHeight="1176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K9" i="2" l="1"/>
  <c r="L9" i="2" s="1"/>
  <c r="M9" i="2" s="1"/>
  <c r="N9" i="2" s="1"/>
  <c r="I9" i="2"/>
  <c r="H9" i="2"/>
  <c r="J9" i="2" l="1"/>
  <c r="G11" i="2"/>
  <c r="F11" i="2"/>
  <c r="E11" i="2"/>
  <c r="K8" i="2"/>
  <c r="L8" i="2" s="1"/>
  <c r="M8" i="2" s="1"/>
  <c r="N8" i="2" s="1"/>
  <c r="I8" i="2"/>
  <c r="H8" i="2"/>
  <c r="J8" i="2" l="1"/>
  <c r="K10" i="2"/>
  <c r="L10" i="2" s="1"/>
  <c r="C7" i="2"/>
  <c r="G7" i="2" s="1"/>
  <c r="I7" i="2"/>
  <c r="J7" i="2" s="1"/>
  <c r="K7" i="2" s="1"/>
  <c r="L7" i="2" s="1"/>
  <c r="M7" i="2" s="1"/>
  <c r="H10" i="2"/>
  <c r="I10" i="2"/>
  <c r="K11" i="2" l="1"/>
  <c r="D7" i="2"/>
  <c r="E7" i="2" s="1"/>
  <c r="H11" i="2"/>
  <c r="J10" i="2"/>
  <c r="I11" i="2"/>
  <c r="H13" i="2" s="1"/>
  <c r="M10" i="2"/>
  <c r="L11" i="2"/>
  <c r="J11" i="2" l="1"/>
  <c r="N13" i="2" s="1"/>
  <c r="N10" i="2"/>
  <c r="M11" i="2"/>
  <c r="N11" i="2" l="1"/>
  <c r="J17" i="2" s="1"/>
</calcChain>
</file>

<file path=xl/sharedStrings.xml><?xml version="1.0" encoding="utf-8"?>
<sst xmlns="http://schemas.openxmlformats.org/spreadsheetml/2006/main" count="36" uniqueCount="34">
  <si>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</si>
  <si>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</si>
  <si>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</si>
  <si>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</si>
  <si>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</si>
  <si>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</si>
  <si>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</si>
  <si>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</si>
  <si>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ИТОГО</t>
  </si>
  <si>
    <t>руб.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</si>
  <si>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</si>
  <si>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</si>
  <si>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</si>
  <si>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</si>
  <si>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</si>
  <si>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Используемый метод определения НМЦК 
с обоснованием:
</t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</si>
  <si>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</si>
  <si>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В результате проведенного расчета НМЦК, рассчитанная заказчиком метом сопоставимых рыночных цен (анализа рынка) составила:</t>
  </si>
  <si>
    <t>Таблица №1</t>
  </si>
  <si>
    <r>
      <t>Начальная (максимальная) цена контракта определялась методом сопоставимых рыночных цен (анализа рынка),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 (НМЦК), утвержденным приказом Министерства экономического развития Российской Федерации от 02.10.2013г. № 567 (далее Методические рекомендации). 
Выводы о цене контракта делались на основе информации о цене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услуги, </t>
    </r>
    <r>
      <rPr>
        <sz val="10"/>
        <color indexed="8"/>
        <rFont val="Times New Roman"/>
        <family val="1"/>
        <charset val="204"/>
      </rPr>
      <t>полученных по запросу от потенциальных исполнителей. 
Начальная (максимальная) цена контракта включает в себя все расходы исполнителя, налоги, сборы и другие обязательные платежи.</t>
    </r>
  </si>
  <si>
    <t>рублей</t>
  </si>
  <si>
    <t xml:space="preserve">По произведенным Заказчиком расчетам среднее квадратичное отклонение составило </t>
  </si>
  <si>
    <t>и коэффициент вариации цены составил</t>
  </si>
  <si>
    <t>дополнительные исследования в целях увеличения количества ценовой информации, используемой в расчетах</t>
  </si>
  <si>
    <t xml:space="preserve">Поскольку коэффициент вариации цены менее 33%, совокупность значений, используемых в расчете, при определении НМЦК считается днородной  и не требуется </t>
  </si>
  <si>
    <t xml:space="preserve">Обоснование начальной (максимальной) цены контракта </t>
  </si>
  <si>
    <t xml:space="preserve">Наименование </t>
  </si>
  <si>
    <t>Дизельное топливо</t>
  </si>
  <si>
    <t>Исполнитель №1</t>
  </si>
  <si>
    <t>Исполнитель №2</t>
  </si>
  <si>
    <t>Исполнитель №3</t>
  </si>
  <si>
    <t>Автомобильный бензин АИ-92</t>
  </si>
  <si>
    <t>литр</t>
  </si>
  <si>
    <t>Автомобильный бензин АИ-95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</si>
</sst>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8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0" fontId="2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14" fontId="0" fillId="0" borderId="0" xfId="0" applyNumberFormat="1" applyAlignment="1">
      <alignment horizontal="left"/>
    </xf>
    <xf numFmtId="0" fontId="2" fillId="0" borderId="0" xfId="0" applyFont="1" applyFill="1" applyAlignment="1">
      <alignment wrapText="1"/>
    </xf>
    <xf numFmtId="0" fontId="1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0" fontId="13" fillId="0" borderId="0" xfId="1" applyNumberFormat="1" applyFont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8" fillId="0" borderId="0" xfId="0" applyNumberFormat="1" applyFont="1" applyFill="1" applyAlignment="1">
      <alignment horizontal="left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1057275</xdr:rowOff>
    </xdr:from>
    <xdr:to>
      <xdr:col>9</xdr:col>
      <xdr:colOff>923925</xdr:colOff>
      <xdr:row>5</xdr:row>
      <xdr:rowOff>1533525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3657600"/>
          <a:ext cx="895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5</xdr:row>
      <xdr:rowOff>733425</xdr:rowOff>
    </xdr:from>
    <xdr:to>
      <xdr:col>8</xdr:col>
      <xdr:colOff>771525</xdr:colOff>
      <xdr:row>5</xdr:row>
      <xdr:rowOff>1162050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4550" y="3333750"/>
          <a:ext cx="7429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9525</xdr:colOff>
      <xdr:row>5</xdr:row>
      <xdr:rowOff>1743075</xdr:rowOff>
    </xdr:from>
    <xdr:to>
      <xdr:col>10</xdr:col>
      <xdr:colOff>1476375</xdr:colOff>
      <xdr:row>5</xdr:row>
      <xdr:rowOff>2133600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39050" y="4343400"/>
          <a:ext cx="14668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161925</xdr:colOff>
      <xdr:row>5</xdr:row>
      <xdr:rowOff>1457325</xdr:rowOff>
    </xdr:from>
    <xdr:to>
      <xdr:col>10</xdr:col>
      <xdr:colOff>323850</xdr:colOff>
      <xdr:row>5</xdr:row>
      <xdr:rowOff>1676400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91450" y="4057650"/>
          <a:ext cx="1619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A7" zoomScale="90" zoomScaleNormal="90" workbookViewId="0">
      <selection activeCell="M17" sqref="M17"/>
    </sheetView>
  </sheetViews>
  <sheetFormatPr defaultColWidth="10.5703125" defaultRowHeight="12.75" x14ac:dyDescent="0.2"/>
  <cols>
    <col min="1" max="1" width="3.140625" style="1" customWidth="1"/>
    <col min="2" max="2" width="34.5703125" style="1" customWidth="1"/>
    <col min="3" max="3" width="7.28515625" style="1" customWidth="1"/>
    <col min="4" max="4" width="8.140625" style="1" customWidth="1"/>
    <col min="5" max="6" width="12.140625" style="1" customWidth="1"/>
    <col min="7" max="7" width="12.42578125" style="1" customWidth="1"/>
    <col min="8" max="9" width="11.85546875" style="1" customWidth="1"/>
    <col min="10" max="10" width="15.85546875" style="1" customWidth="1"/>
    <col min="11" max="11" width="22.7109375" style="1" customWidth="1"/>
    <col min="12" max="12" width="10.42578125" style="2" customWidth="1"/>
    <col min="13" max="13" width="9.85546875" style="1" customWidth="1"/>
    <col min="14" max="14" width="13.42578125" style="1" bestFit="1" customWidth="1"/>
    <col min="15" max="15" width="9.140625" style="1" customWidth="1"/>
    <col min="16" max="16" width="11.7109375" style="1" bestFit="1" customWidth="1"/>
    <col min="17" max="17" width="10.42578125" style="1" bestFit="1" customWidth="1"/>
    <col min="18" max="248" width="9.140625" style="1" customWidth="1"/>
    <col min="249" max="249" width="3.140625" style="1" customWidth="1"/>
    <col min="250" max="250" width="15.5703125" style="1" customWidth="1"/>
    <col min="251" max="251" width="55.140625" style="1" customWidth="1"/>
    <col min="252" max="252" width="5.85546875" style="1" customWidth="1"/>
    <col min="253" max="253" width="6.85546875" style="1" customWidth="1"/>
    <col min="254" max="16384" width="10.5703125" style="1"/>
  </cols>
  <sheetData>
    <row r="1" spans="1:16" ht="41.25" customHeight="1" x14ac:dyDescent="0.25">
      <c r="D1" s="61" t="s">
        <v>25</v>
      </c>
      <c r="E1" s="61"/>
      <c r="F1" s="61"/>
      <c r="G1" s="61"/>
      <c r="H1" s="61"/>
      <c r="I1" s="61"/>
      <c r="J1" s="61"/>
    </row>
    <row r="2" spans="1:16" ht="89.25" customHeight="1" x14ac:dyDescent="0.2">
      <c r="A2" s="58" t="s">
        <v>15</v>
      </c>
      <c r="B2" s="58"/>
      <c r="C2" s="58"/>
      <c r="D2" s="58"/>
      <c r="E2" s="59" t="s">
        <v>19</v>
      </c>
      <c r="F2" s="59"/>
      <c r="G2" s="59"/>
      <c r="H2" s="59"/>
      <c r="I2" s="59"/>
      <c r="J2" s="59"/>
      <c r="K2" s="59"/>
    </row>
    <row r="3" spans="1:16" ht="11.25" customHeight="1" x14ac:dyDescent="0.25">
      <c r="A3" s="37"/>
      <c r="B3" s="37"/>
      <c r="C3" s="37"/>
      <c r="D3" s="37"/>
      <c r="E3" s="38"/>
      <c r="F3" s="38"/>
      <c r="G3" s="38"/>
      <c r="H3" s="38"/>
      <c r="I3" s="38"/>
      <c r="J3" s="38"/>
      <c r="K3" s="38"/>
      <c r="L3" s="21"/>
      <c r="M3" s="21"/>
      <c r="N3" s="21"/>
    </row>
    <row r="4" spans="1:16" ht="22.5" customHeight="1" x14ac:dyDescent="0.2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6" ht="40.5" customHeight="1" x14ac:dyDescent="0.2">
      <c r="A5" s="63" t="s">
        <v>0</v>
      </c>
      <c r="B5" s="63" t="s">
        <v>26</v>
      </c>
      <c r="C5" s="63" t="s">
        <v>1</v>
      </c>
      <c r="D5" s="63" t="s">
        <v>2</v>
      </c>
      <c r="E5" s="64" t="s">
        <v>3</v>
      </c>
      <c r="F5" s="64"/>
      <c r="G5" s="64"/>
      <c r="H5" s="65" t="s">
        <v>12</v>
      </c>
      <c r="I5" s="65"/>
      <c r="J5" s="65"/>
      <c r="K5" s="66" t="s">
        <v>13</v>
      </c>
      <c r="L5" s="66"/>
      <c r="M5" s="66"/>
      <c r="N5" s="66"/>
    </row>
    <row r="6" spans="1:16" ht="183.75" customHeight="1" x14ac:dyDescent="0.2">
      <c r="A6" s="63"/>
      <c r="B6" s="63"/>
      <c r="C6" s="63"/>
      <c r="D6" s="63"/>
      <c r="E6" s="27" t="s">
        <v>28</v>
      </c>
      <c r="F6" s="27" t="s">
        <v>29</v>
      </c>
      <c r="G6" s="27" t="s">
        <v>30</v>
      </c>
      <c r="H6" s="26" t="s">
        <v>10</v>
      </c>
      <c r="I6" s="26" t="s">
        <v>4</v>
      </c>
      <c r="J6" s="3" t="s">
        <v>11</v>
      </c>
      <c r="K6" s="4" t="s">
        <v>14</v>
      </c>
      <c r="L6" s="5" t="s">
        <v>5</v>
      </c>
      <c r="M6" s="26" t="s">
        <v>6</v>
      </c>
      <c r="N6" s="26" t="s">
        <v>7</v>
      </c>
    </row>
    <row r="7" spans="1:16" s="7" customFormat="1" x14ac:dyDescent="0.2">
      <c r="A7" s="6">
        <v>1</v>
      </c>
      <c r="B7" s="51">
        <v>2</v>
      </c>
      <c r="C7" s="51">
        <f>B7+1</f>
        <v>3</v>
      </c>
      <c r="D7" s="51">
        <f t="shared" ref="D7:M7" si="0">C7+1</f>
        <v>4</v>
      </c>
      <c r="E7" s="6">
        <f t="shared" si="0"/>
        <v>5</v>
      </c>
      <c r="F7" s="6">
        <v>6</v>
      </c>
      <c r="G7" s="6">
        <f>F7+1</f>
        <v>7</v>
      </c>
      <c r="H7" s="6">
        <v>8</v>
      </c>
      <c r="I7" s="6">
        <f t="shared" si="0"/>
        <v>9</v>
      </c>
      <c r="J7" s="6">
        <f t="shared" si="0"/>
        <v>10</v>
      </c>
      <c r="K7" s="6">
        <f t="shared" si="0"/>
        <v>11</v>
      </c>
      <c r="L7" s="6">
        <f t="shared" si="0"/>
        <v>12</v>
      </c>
      <c r="M7" s="6">
        <f t="shared" si="0"/>
        <v>13</v>
      </c>
      <c r="N7" s="6">
        <v>12</v>
      </c>
    </row>
    <row r="8" spans="1:16" s="47" customFormat="1" ht="24.75" customHeight="1" x14ac:dyDescent="0.25">
      <c r="A8" s="49">
        <v>1</v>
      </c>
      <c r="B8" s="54" t="s">
        <v>31</v>
      </c>
      <c r="C8" s="55" t="s">
        <v>32</v>
      </c>
      <c r="D8" s="55">
        <v>14000</v>
      </c>
      <c r="E8" s="50">
        <v>51.61</v>
      </c>
      <c r="F8" s="43">
        <v>52</v>
      </c>
      <c r="G8" s="43">
        <v>51.96</v>
      </c>
      <c r="H8" s="39">
        <f t="shared" ref="H8:H9" si="1">AVERAGE(E8:G8)</f>
        <v>51.856666666666662</v>
      </c>
      <c r="I8" s="8">
        <f t="shared" ref="I8:I9" si="2">SQRT(VAR(E8:G8))</f>
        <v>0.2145538005567218</v>
      </c>
      <c r="J8" s="8">
        <f t="shared" ref="J8:J9" si="3">I8/H8*100</f>
        <v>0.41374391056769649</v>
      </c>
      <c r="K8" s="40">
        <f t="shared" ref="K8" si="4">D8*SUM(E8:G8)/3</f>
        <v>725993.33333333337</v>
      </c>
      <c r="L8" s="40">
        <f t="shared" ref="L8:L9" si="5">K8/D8</f>
        <v>51.856666666666669</v>
      </c>
      <c r="M8" s="40">
        <f t="shared" ref="M8:M9" si="6">ROUND(L8,2)</f>
        <v>51.86</v>
      </c>
      <c r="N8" s="40">
        <f t="shared" ref="N8:N9" si="7">M8*D8</f>
        <v>726040</v>
      </c>
      <c r="P8" s="48"/>
    </row>
    <row r="9" spans="1:16" s="47" customFormat="1" ht="31.5" customHeight="1" x14ac:dyDescent="0.25">
      <c r="A9" s="49">
        <v>2</v>
      </c>
      <c r="B9" s="54" t="s">
        <v>33</v>
      </c>
      <c r="C9" s="55" t="s">
        <v>32</v>
      </c>
      <c r="D9" s="55">
        <v>3000</v>
      </c>
      <c r="E9" s="50">
        <v>55.61</v>
      </c>
      <c r="F9" s="43">
        <v>56.5</v>
      </c>
      <c r="G9" s="43">
        <v>55.98</v>
      </c>
      <c r="H9" s="39">
        <f t="shared" si="1"/>
        <v>56.03</v>
      </c>
      <c r="I9" s="8">
        <f t="shared" si="2"/>
        <v>0.44710177812216362</v>
      </c>
      <c r="J9" s="8">
        <f t="shared" si="3"/>
        <v>0.79796854920964422</v>
      </c>
      <c r="K9" s="40">
        <f t="shared" ref="K9" si="8">D9*SUM(E9:G9)/3</f>
        <v>168090</v>
      </c>
      <c r="L9" s="40">
        <f t="shared" si="5"/>
        <v>56.03</v>
      </c>
      <c r="M9" s="40">
        <f t="shared" si="6"/>
        <v>56.03</v>
      </c>
      <c r="N9" s="40">
        <f t="shared" si="7"/>
        <v>168090</v>
      </c>
      <c r="P9" s="48"/>
    </row>
    <row r="10" spans="1:16" s="47" customFormat="1" ht="22.5" customHeight="1" x14ac:dyDescent="0.25">
      <c r="A10" s="49">
        <v>3</v>
      </c>
      <c r="B10" s="56" t="s">
        <v>27</v>
      </c>
      <c r="C10" s="55" t="s">
        <v>32</v>
      </c>
      <c r="D10" s="55">
        <v>300</v>
      </c>
      <c r="E10" s="50">
        <v>72.5</v>
      </c>
      <c r="F10" s="43">
        <v>75</v>
      </c>
      <c r="G10" s="43">
        <v>69.28</v>
      </c>
      <c r="H10" s="39">
        <f t="shared" ref="H10:H11" si="9">AVERAGE(E10:G10)</f>
        <v>72.260000000000005</v>
      </c>
      <c r="I10" s="8">
        <f t="shared" ref="I10:I11" si="10">SQRT(VAR(E10:G10))</f>
        <v>2.8675425018646186</v>
      </c>
      <c r="J10" s="8">
        <f t="shared" ref="J10" si="11">I10/H10*100</f>
        <v>3.9683677025527517</v>
      </c>
      <c r="K10" s="40">
        <f t="shared" ref="K10" si="12">D10*SUM(E10:G10)/3</f>
        <v>21678</v>
      </c>
      <c r="L10" s="40">
        <f t="shared" ref="L10" si="13">K10/D10</f>
        <v>72.260000000000005</v>
      </c>
      <c r="M10" s="40">
        <f t="shared" ref="M10" si="14">ROUND(L10,2)</f>
        <v>72.260000000000005</v>
      </c>
      <c r="N10" s="40">
        <f t="shared" ref="N10" si="15">M10*D10</f>
        <v>21678</v>
      </c>
      <c r="P10" s="48"/>
    </row>
    <row r="11" spans="1:16" s="11" customFormat="1" ht="28.5" customHeight="1" x14ac:dyDescent="0.25">
      <c r="A11" s="10"/>
      <c r="B11" s="52" t="s">
        <v>8</v>
      </c>
      <c r="C11" s="53"/>
      <c r="D11" s="53"/>
      <c r="E11" s="40">
        <f>SUM(E8:E10)</f>
        <v>179.72</v>
      </c>
      <c r="F11" s="40">
        <f>SUM(F8:F10)</f>
        <v>183.5</v>
      </c>
      <c r="G11" s="40">
        <f>SUM(G8:G10)</f>
        <v>177.22</v>
      </c>
      <c r="H11" s="40">
        <f t="shared" si="9"/>
        <v>180.14666666666668</v>
      </c>
      <c r="I11" s="42">
        <f t="shared" si="10"/>
        <v>3.1616662273765295</v>
      </c>
      <c r="J11" s="41">
        <f>I11/H11*100</f>
        <v>1.755051195716377</v>
      </c>
      <c r="K11" s="40">
        <f>SUM(K8:K10)</f>
        <v>915761.33333333337</v>
      </c>
      <c r="L11" s="40">
        <f>SUM(L10:L10)</f>
        <v>72.260000000000005</v>
      </c>
      <c r="M11" s="40">
        <f>SUM(M10:M10)</f>
        <v>72.260000000000005</v>
      </c>
      <c r="N11" s="40">
        <f>SUM(N8:N10)</f>
        <v>915808</v>
      </c>
    </row>
    <row r="12" spans="1:16" s="11" customFormat="1" x14ac:dyDescent="0.25">
      <c r="A12" s="12"/>
      <c r="B12" s="13"/>
      <c r="C12" s="14"/>
      <c r="D12" s="14"/>
      <c r="E12" s="15"/>
      <c r="F12" s="15"/>
      <c r="G12" s="15"/>
      <c r="H12" s="15"/>
      <c r="I12" s="16"/>
      <c r="J12" s="16"/>
      <c r="K12" s="17"/>
      <c r="L12" s="18"/>
      <c r="M12" s="17"/>
      <c r="N12" s="17"/>
    </row>
    <row r="13" spans="1:16" s="11" customFormat="1" ht="15" customHeight="1" x14ac:dyDescent="0.25">
      <c r="B13" s="30" t="s">
        <v>21</v>
      </c>
      <c r="C13" s="30"/>
      <c r="D13" s="30"/>
      <c r="E13" s="30"/>
      <c r="F13" s="30"/>
      <c r="G13" s="30"/>
      <c r="H13" s="31">
        <f>I11</f>
        <v>3.1616662273765295</v>
      </c>
      <c r="I13" s="36" t="s">
        <v>20</v>
      </c>
      <c r="J13" s="30" t="s">
        <v>22</v>
      </c>
      <c r="K13" s="30"/>
      <c r="L13" s="32"/>
      <c r="M13" s="33"/>
      <c r="N13" s="34">
        <f>J11/100</f>
        <v>1.755051195716377E-2</v>
      </c>
    </row>
    <row r="14" spans="1:16" s="11" customFormat="1" ht="15" customHeight="1" x14ac:dyDescent="0.25">
      <c r="B14" s="30" t="s">
        <v>24</v>
      </c>
      <c r="C14" s="35"/>
      <c r="D14" s="35"/>
      <c r="E14" s="35"/>
      <c r="F14" s="35"/>
      <c r="G14" s="35"/>
      <c r="H14" s="35"/>
      <c r="I14" s="35"/>
      <c r="J14" s="35"/>
      <c r="K14" s="35"/>
      <c r="L14" s="32"/>
      <c r="M14" s="33"/>
      <c r="N14" s="33"/>
    </row>
    <row r="15" spans="1:16" s="11" customFormat="1" ht="15" customHeight="1" x14ac:dyDescent="0.25">
      <c r="A15" s="29"/>
      <c r="B15" s="30" t="s">
        <v>23</v>
      </c>
      <c r="C15" s="35"/>
      <c r="D15" s="35"/>
      <c r="E15" s="35"/>
      <c r="F15" s="35"/>
      <c r="G15" s="35"/>
      <c r="H15" s="35"/>
      <c r="I15" s="35"/>
      <c r="J15" s="35"/>
      <c r="K15" s="35"/>
      <c r="L15" s="32"/>
      <c r="M15" s="33"/>
      <c r="N15" s="33"/>
    </row>
    <row r="16" spans="1:16" s="11" customFormat="1" ht="34.5" customHeight="1" x14ac:dyDescent="0.25">
      <c r="A16" s="2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8"/>
      <c r="M16" s="17"/>
      <c r="N16" s="17"/>
    </row>
    <row r="17" spans="1:12" s="9" customFormat="1" ht="48" customHeight="1" x14ac:dyDescent="0.25">
      <c r="A17" s="67" t="s">
        <v>17</v>
      </c>
      <c r="B17" s="67"/>
      <c r="C17" s="67"/>
      <c r="D17" s="67"/>
      <c r="E17" s="67"/>
      <c r="F17" s="67"/>
      <c r="G17" s="67"/>
      <c r="H17" s="67"/>
      <c r="I17" s="67"/>
      <c r="J17" s="45">
        <f>N11</f>
        <v>915808</v>
      </c>
      <c r="K17" s="46" t="s">
        <v>9</v>
      </c>
      <c r="L17" s="19"/>
    </row>
    <row r="18" spans="1:12" ht="39" customHeight="1" x14ac:dyDescent="0.2">
      <c r="A18" s="62" t="s">
        <v>16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2" customFormat="1" ht="15" x14ac:dyDescent="0.25">
      <c r="A19" s="22"/>
      <c r="B19" s="22"/>
      <c r="L19" s="20"/>
    </row>
    <row r="20" spans="1:12" customFormat="1" ht="15" customHeight="1" x14ac:dyDescent="0.25">
      <c r="A20" s="22"/>
      <c r="B20" s="60"/>
      <c r="C20" s="60"/>
      <c r="D20" s="60"/>
      <c r="E20" s="44"/>
      <c r="K20" s="23"/>
      <c r="L20" s="20"/>
    </row>
    <row r="21" spans="1:12" customFormat="1" ht="15" x14ac:dyDescent="0.25">
      <c r="A21" s="22"/>
      <c r="B21" s="22"/>
      <c r="L21" s="20"/>
    </row>
    <row r="22" spans="1:12" customFormat="1" ht="15.75" x14ac:dyDescent="0.25">
      <c r="A22" s="22"/>
      <c r="B22" s="24"/>
      <c r="C22" s="25"/>
      <c r="D22" s="25"/>
      <c r="E22" s="25"/>
      <c r="F22" s="25"/>
      <c r="G22" s="25"/>
      <c r="L22" s="20"/>
    </row>
    <row r="23" spans="1:12" customFormat="1" ht="15.75" x14ac:dyDescent="0.25">
      <c r="A23" s="22"/>
      <c r="B23" s="24"/>
      <c r="C23" s="25"/>
      <c r="D23" s="25"/>
      <c r="E23" s="25"/>
      <c r="F23" s="25"/>
      <c r="G23" s="25"/>
      <c r="L23" s="20"/>
    </row>
    <row r="24" spans="1:12" customFormat="1" ht="15" x14ac:dyDescent="0.25">
      <c r="L24" s="20"/>
    </row>
    <row r="25" spans="1:12" customFormat="1" ht="15" x14ac:dyDescent="0.25">
      <c r="L25" s="20"/>
    </row>
  </sheetData>
  <mergeCells count="14">
    <mergeCell ref="A4:N4"/>
    <mergeCell ref="A2:D2"/>
    <mergeCell ref="E2:K2"/>
    <mergeCell ref="B20:D20"/>
    <mergeCell ref="D1:J1"/>
    <mergeCell ref="A18:K18"/>
    <mergeCell ref="A5:A6"/>
    <mergeCell ref="B5:B6"/>
    <mergeCell ref="C5:C6"/>
    <mergeCell ref="D5:D6"/>
    <mergeCell ref="E5:G5"/>
    <mergeCell ref="H5:J5"/>
    <mergeCell ref="K5:N5"/>
    <mergeCell ref="A17:I17"/>
  </mergeCells>
  <phoneticPr fontId="14" type="noConversion"/>
  <conditionalFormatting sqref="J11">
    <cfRule type="cellIs" dxfId="0" priority="1" operator="greaterThan">
      <formula>33</formula>
    </cfRule>
  </conditionalFormatting>
  <pageMargins left="0" right="0" top="0.55118110236220474" bottom="0" header="0" footer="0"/>
  <pageSetup paperSize="9" scale="66" fitToHeight="2" orientation="portrait" r:id="rId1"/>
  <rowBreaks count="1" manualBreakCount="1">
    <brk id="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2024-06-21T06:40:16Z</dcterms:modified>
</cp:coreProperties>
</file>